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omments1.xml" ContentType="application/vnd.openxmlformats-officedocument.spreadsheetml.comments+xml"/>
  <Override PartName="/xl/drawings/drawing3.xml" ContentType="application/vnd.openxmlformats-officedocument.drawing+xml"/>
  <Override PartName="/xl/charts/chart7.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7235" windowHeight="6720" activeTab="1"/>
  </bookViews>
  <sheets>
    <sheet name="HotS" sheetId="2" r:id="rId1"/>
    <sheet name="DH (3x3 in 2 time)" sheetId="14" r:id="rId2"/>
    <sheet name="Two Harvest One Trip " sheetId="5" r:id="rId3"/>
    <sheet name="Relative Mine out Times" sheetId="11" r:id="rId4"/>
    <sheet name="Double Harvest three trip (3x3)" sheetId="1" r:id="rId5"/>
    <sheet name="Double Mining (no trigger 10)" sheetId="7" r:id="rId6"/>
    <sheet name="Double Mining (no trig 9 tr S)" sheetId="9" r:id="rId7"/>
    <sheet name="Double Mining (no trig 9 tr L)" sheetId="10" r:id="rId8"/>
    <sheet name="BW Mining mod" sheetId="6" r:id="rId9"/>
    <sheet name="Misc" sheetId="12" r:id="rId10"/>
  </sheets>
  <calcPr calcId="145621"/>
</workbook>
</file>

<file path=xl/calcChain.xml><?xml version="1.0" encoding="utf-8"?>
<calcChain xmlns="http://schemas.openxmlformats.org/spreadsheetml/2006/main">
  <c r="E9" i="14" l="1"/>
  <c r="D9" i="14"/>
  <c r="D8" i="14"/>
  <c r="G8" i="14" s="1"/>
  <c r="D7" i="14"/>
  <c r="D6" i="14"/>
  <c r="D5" i="14"/>
  <c r="G5" i="14" s="1"/>
  <c r="D4" i="14"/>
  <c r="G4" i="14" s="1"/>
  <c r="D3" i="14"/>
  <c r="G3" i="14" s="1"/>
  <c r="G6" i="14"/>
  <c r="G7" i="14"/>
  <c r="G9" i="14"/>
  <c r="D25" i="14"/>
  <c r="D24" i="14"/>
  <c r="D23" i="14"/>
  <c r="D22" i="14"/>
  <c r="D21" i="14"/>
  <c r="G21" i="14" s="1"/>
  <c r="D20" i="14"/>
  <c r="D19" i="14"/>
  <c r="G19" i="14" s="1"/>
  <c r="D18" i="14"/>
  <c r="D17" i="14"/>
  <c r="D16" i="14"/>
  <c r="D15" i="14"/>
  <c r="G15" i="14" s="1"/>
  <c r="D14" i="14"/>
  <c r="D13" i="14"/>
  <c r="D12" i="14"/>
  <c r="D11" i="14"/>
  <c r="D10" i="14"/>
  <c r="G2" i="14"/>
  <c r="B2" i="14"/>
  <c r="E2" i="14" s="1"/>
  <c r="F2" i="14"/>
  <c r="B3" i="14"/>
  <c r="E3" i="14" s="1"/>
  <c r="F3" i="14"/>
  <c r="B4" i="14"/>
  <c r="E4" i="14" s="1"/>
  <c r="F4" i="14"/>
  <c r="B5" i="14"/>
  <c r="E5" i="14" s="1"/>
  <c r="F5" i="14"/>
  <c r="B6" i="14"/>
  <c r="E6" i="14" s="1"/>
  <c r="F6" i="14"/>
  <c r="B7" i="14"/>
  <c r="E7" i="14" s="1"/>
  <c r="F7" i="14"/>
  <c r="B8" i="14"/>
  <c r="E8" i="14" s="1"/>
  <c r="F8" i="14"/>
  <c r="F9" i="14"/>
  <c r="C10" i="14"/>
  <c r="F10" i="14" s="1"/>
  <c r="G10" i="14"/>
  <c r="E10" i="14"/>
  <c r="C11" i="14"/>
  <c r="F11" i="14" s="1"/>
  <c r="E11" i="14"/>
  <c r="G11" i="14"/>
  <c r="C12" i="14"/>
  <c r="F12" i="14" s="1"/>
  <c r="G12" i="14"/>
  <c r="E12" i="14"/>
  <c r="C13" i="14"/>
  <c r="F13" i="14" s="1"/>
  <c r="G13" i="14"/>
  <c r="E13" i="14"/>
  <c r="C14" i="14"/>
  <c r="F14" i="14" s="1"/>
  <c r="G14" i="14"/>
  <c r="E14" i="14"/>
  <c r="C15" i="14"/>
  <c r="F15" i="14" s="1"/>
  <c r="E15" i="14"/>
  <c r="C16" i="14"/>
  <c r="F16" i="14" s="1"/>
  <c r="G16" i="14"/>
  <c r="E16" i="14"/>
  <c r="C17" i="14"/>
  <c r="F17" i="14" s="1"/>
  <c r="G17" i="14"/>
  <c r="E17" i="14"/>
  <c r="C18" i="14"/>
  <c r="F18" i="14" s="1"/>
  <c r="G18" i="14"/>
  <c r="E18" i="14"/>
  <c r="C19" i="14"/>
  <c r="F19" i="14" s="1"/>
  <c r="E19" i="14"/>
  <c r="C20" i="14"/>
  <c r="F20" i="14" s="1"/>
  <c r="G20" i="14"/>
  <c r="E20" i="14"/>
  <c r="C21" i="14"/>
  <c r="F21" i="14" s="1"/>
  <c r="E21" i="14"/>
  <c r="C22" i="14"/>
  <c r="F22" i="14" s="1"/>
  <c r="G22" i="14"/>
  <c r="E22" i="14"/>
  <c r="C23" i="14"/>
  <c r="F23" i="14" s="1"/>
  <c r="E23" i="14"/>
  <c r="G23" i="14"/>
  <c r="C24" i="14"/>
  <c r="F24" i="14" s="1"/>
  <c r="G24" i="14"/>
  <c r="E24" i="14"/>
  <c r="C25" i="14"/>
  <c r="F25" i="14" s="1"/>
  <c r="G25" i="14"/>
  <c r="E25" i="14"/>
  <c r="P24" i="12" l="1"/>
  <c r="O24" i="12"/>
  <c r="N24" i="12"/>
  <c r="B2" i="12" l="1"/>
  <c r="A2" i="12"/>
  <c r="C25" i="2"/>
  <c r="C24" i="2"/>
  <c r="C23" i="2"/>
  <c r="C22" i="2"/>
  <c r="C21" i="2"/>
  <c r="C20" i="2"/>
  <c r="C19" i="2"/>
  <c r="C18" i="2"/>
  <c r="G11" i="11" l="1"/>
  <c r="F11" i="11"/>
  <c r="E11" i="11"/>
  <c r="D11" i="11"/>
  <c r="C11" i="11"/>
  <c r="B11" i="11"/>
  <c r="E10" i="11"/>
  <c r="F10" i="11" s="1"/>
  <c r="G10" i="11" s="1"/>
  <c r="B10" i="11"/>
  <c r="C10" i="11" s="1"/>
  <c r="D10" i="11" s="1"/>
  <c r="E9" i="11"/>
  <c r="B9" i="11"/>
  <c r="C9" i="11" s="1"/>
  <c r="D9" i="11" s="1"/>
  <c r="F9" i="11"/>
  <c r="G9" i="11" s="1"/>
  <c r="D4" i="11"/>
  <c r="E6" i="11"/>
  <c r="F6" i="11" s="1"/>
  <c r="G6" i="11" s="1"/>
  <c r="E5" i="11"/>
  <c r="F5" i="11" s="1"/>
  <c r="G5" i="11" s="1"/>
  <c r="E4" i="11"/>
  <c r="F4" i="11" s="1"/>
  <c r="G4" i="11" s="1"/>
  <c r="B6" i="11"/>
  <c r="C6" i="11" s="1"/>
  <c r="D6" i="11" s="1"/>
  <c r="B5" i="11"/>
  <c r="C5" i="11" s="1"/>
  <c r="D5" i="11" s="1"/>
  <c r="B4" i="11"/>
  <c r="C4" i="11" s="1"/>
  <c r="E3" i="11"/>
  <c r="F3" i="11" s="1"/>
  <c r="G3" i="11" s="1"/>
  <c r="B3" i="11"/>
  <c r="C3" i="11" s="1"/>
  <c r="D3" i="11" s="1"/>
  <c r="E19" i="10"/>
  <c r="E18" i="10"/>
  <c r="E17" i="10"/>
  <c r="H17" i="10" s="1"/>
  <c r="E16" i="10"/>
  <c r="H16" i="10" s="1"/>
  <c r="E15" i="10"/>
  <c r="E14" i="10"/>
  <c r="E13" i="10"/>
  <c r="E12" i="10"/>
  <c r="H12" i="10" s="1"/>
  <c r="E11" i="10"/>
  <c r="E10" i="10"/>
  <c r="E9" i="10"/>
  <c r="E8" i="10"/>
  <c r="H8" i="10" s="1"/>
  <c r="E7" i="10"/>
  <c r="E6" i="10"/>
  <c r="E5" i="10"/>
  <c r="E4" i="10"/>
  <c r="D11" i="10"/>
  <c r="D10" i="10"/>
  <c r="D9" i="10"/>
  <c r="D8" i="10"/>
  <c r="D7" i="10"/>
  <c r="G7" i="10" s="1"/>
  <c r="D6" i="10"/>
  <c r="G6" i="10" s="1"/>
  <c r="D5" i="10"/>
  <c r="D4" i="10"/>
  <c r="G4" i="10" s="1"/>
  <c r="C8" i="10"/>
  <c r="F8" i="10" s="1"/>
  <c r="G10" i="10"/>
  <c r="D19" i="10"/>
  <c r="G19" i="10" s="1"/>
  <c r="G11" i="10"/>
  <c r="H20" i="10"/>
  <c r="F20" i="10"/>
  <c r="E20" i="10"/>
  <c r="D20" i="10"/>
  <c r="G20" i="10" s="1"/>
  <c r="H19" i="10"/>
  <c r="F19" i="10"/>
  <c r="F18" i="10"/>
  <c r="H18" i="10"/>
  <c r="D18" i="10"/>
  <c r="G18" i="10" s="1"/>
  <c r="F17" i="10"/>
  <c r="D17" i="10"/>
  <c r="G17" i="10" s="1"/>
  <c r="F16" i="10"/>
  <c r="D16" i="10"/>
  <c r="G16" i="10" s="1"/>
  <c r="H15" i="10"/>
  <c r="F15" i="10"/>
  <c r="D15" i="10"/>
  <c r="G15" i="10" s="1"/>
  <c r="F14" i="10"/>
  <c r="H14" i="10"/>
  <c r="D14" i="10"/>
  <c r="G14" i="10" s="1"/>
  <c r="F13" i="10"/>
  <c r="H13" i="10"/>
  <c r="D13" i="10"/>
  <c r="G13" i="10" s="1"/>
  <c r="G12" i="10"/>
  <c r="F12" i="10"/>
  <c r="D12" i="10"/>
  <c r="H11" i="10"/>
  <c r="H10" i="10"/>
  <c r="H9" i="10"/>
  <c r="G9" i="10"/>
  <c r="H7" i="10"/>
  <c r="H6" i="10"/>
  <c r="H5" i="10"/>
  <c r="G5" i="10"/>
  <c r="H4" i="10"/>
  <c r="C4" i="10"/>
  <c r="F4" i="10" s="1"/>
  <c r="D4" i="9"/>
  <c r="G8" i="10" l="1"/>
  <c r="C6" i="10"/>
  <c r="F6" i="10" s="1"/>
  <c r="C10" i="10"/>
  <c r="F10" i="10" s="1"/>
  <c r="C5" i="10"/>
  <c r="F5" i="10" s="1"/>
  <c r="C7" i="10"/>
  <c r="F7" i="10" s="1"/>
  <c r="C9" i="10"/>
  <c r="F9" i="10" s="1"/>
  <c r="C11" i="10"/>
  <c r="F11" i="10" s="1"/>
  <c r="E19" i="9"/>
  <c r="E18" i="9"/>
  <c r="E17" i="9"/>
  <c r="E16" i="9"/>
  <c r="E15" i="9"/>
  <c r="E14" i="9"/>
  <c r="E13" i="9"/>
  <c r="E12" i="9"/>
  <c r="E11" i="9"/>
  <c r="E10" i="9"/>
  <c r="E9" i="9"/>
  <c r="E8" i="9"/>
  <c r="E7" i="9"/>
  <c r="E6" i="9"/>
  <c r="E5" i="9"/>
  <c r="E4" i="9"/>
  <c r="D11" i="9"/>
  <c r="D10" i="9"/>
  <c r="D9" i="9"/>
  <c r="D8" i="9"/>
  <c r="D7" i="9"/>
  <c r="D6" i="9"/>
  <c r="D5" i="9"/>
  <c r="G11" i="9" l="1"/>
  <c r="C10" i="9"/>
  <c r="F10" i="9" s="1"/>
  <c r="C8" i="9"/>
  <c r="F8" i="9" s="1"/>
  <c r="G5" i="9"/>
  <c r="C4" i="9"/>
  <c r="F4" i="9" s="1"/>
  <c r="H20" i="9"/>
  <c r="G20" i="9"/>
  <c r="F20" i="9"/>
  <c r="E20" i="9"/>
  <c r="D20" i="9"/>
  <c r="H19" i="9"/>
  <c r="F19" i="9"/>
  <c r="D19" i="9"/>
  <c r="G19" i="9" s="1"/>
  <c r="F18" i="9"/>
  <c r="H18" i="9"/>
  <c r="D18" i="9"/>
  <c r="G18" i="9" s="1"/>
  <c r="H17" i="9"/>
  <c r="G17" i="9"/>
  <c r="F17" i="9"/>
  <c r="D17" i="9"/>
  <c r="H16" i="9"/>
  <c r="F16" i="9"/>
  <c r="D16" i="9"/>
  <c r="G16" i="9" s="1"/>
  <c r="H15" i="9"/>
  <c r="F15" i="9"/>
  <c r="D15" i="9"/>
  <c r="G15" i="9" s="1"/>
  <c r="F14" i="9"/>
  <c r="H14" i="9"/>
  <c r="D14" i="9"/>
  <c r="G14" i="9" s="1"/>
  <c r="H13" i="9"/>
  <c r="G13" i="9"/>
  <c r="F13" i="9"/>
  <c r="D13" i="9"/>
  <c r="H12" i="9"/>
  <c r="F12" i="9"/>
  <c r="D12" i="9"/>
  <c r="G12" i="9" s="1"/>
  <c r="H11" i="9"/>
  <c r="H10" i="9"/>
  <c r="G10" i="9"/>
  <c r="H9" i="9"/>
  <c r="G9" i="9"/>
  <c r="H8" i="9"/>
  <c r="H7" i="9"/>
  <c r="G7" i="9"/>
  <c r="H6" i="9"/>
  <c r="G6" i="9"/>
  <c r="F6" i="9"/>
  <c r="C6" i="9"/>
  <c r="H5" i="9"/>
  <c r="H4" i="9"/>
  <c r="E20" i="7"/>
  <c r="E19" i="7"/>
  <c r="H19" i="7" s="1"/>
  <c r="E18" i="7"/>
  <c r="H18" i="7" s="1"/>
  <c r="E17" i="7"/>
  <c r="H17" i="7" s="1"/>
  <c r="E16" i="7"/>
  <c r="H16" i="7" s="1"/>
  <c r="E15" i="7"/>
  <c r="E14" i="7"/>
  <c r="E13" i="7"/>
  <c r="H13" i="7" s="1"/>
  <c r="E12" i="7"/>
  <c r="H12" i="7" s="1"/>
  <c r="E11" i="7"/>
  <c r="H11" i="7" s="1"/>
  <c r="E10" i="7"/>
  <c r="H10" i="7" s="1"/>
  <c r="E9" i="7"/>
  <c r="H9" i="7" s="1"/>
  <c r="E8" i="7"/>
  <c r="H8" i="7" s="1"/>
  <c r="E7" i="7"/>
  <c r="E6" i="7"/>
  <c r="E5" i="7"/>
  <c r="E4" i="7"/>
  <c r="H4" i="7" s="1"/>
  <c r="D20" i="7"/>
  <c r="G20" i="7" s="1"/>
  <c r="D19" i="7"/>
  <c r="D12" i="7"/>
  <c r="G12" i="7" s="1"/>
  <c r="D13" i="7"/>
  <c r="D14" i="7"/>
  <c r="D15" i="7"/>
  <c r="D16" i="7"/>
  <c r="D17" i="7"/>
  <c r="D18" i="7"/>
  <c r="G19" i="7"/>
  <c r="D11" i="7"/>
  <c r="C11" i="7" s="1"/>
  <c r="F11" i="7" s="1"/>
  <c r="D10" i="7"/>
  <c r="G10" i="7" s="1"/>
  <c r="D9" i="7"/>
  <c r="C9" i="7" s="1"/>
  <c r="D8" i="7"/>
  <c r="D7" i="7"/>
  <c r="G7" i="7" s="1"/>
  <c r="D6" i="7"/>
  <c r="C6" i="7" s="1"/>
  <c r="F6" i="7" s="1"/>
  <c r="D5" i="7"/>
  <c r="C5" i="7" s="1"/>
  <c r="F5" i="7" s="1"/>
  <c r="D4" i="7"/>
  <c r="B7" i="5"/>
  <c r="C8" i="7"/>
  <c r="F8" i="7" s="1"/>
  <c r="H15" i="7"/>
  <c r="H6" i="7"/>
  <c r="H5" i="7"/>
  <c r="H20" i="7"/>
  <c r="F20" i="7"/>
  <c r="F19" i="7"/>
  <c r="H14" i="7"/>
  <c r="F12" i="7"/>
  <c r="H7" i="7"/>
  <c r="G4" i="9" l="1"/>
  <c r="G8" i="9"/>
  <c r="C5" i="9"/>
  <c r="F5" i="9" s="1"/>
  <c r="C7" i="9"/>
  <c r="F7" i="9" s="1"/>
  <c r="C9" i="9"/>
  <c r="F9" i="9" s="1"/>
  <c r="C11" i="9"/>
  <c r="F11" i="9" s="1"/>
  <c r="C10" i="7"/>
  <c r="F10" i="7" s="1"/>
  <c r="G11" i="7"/>
  <c r="G9" i="7"/>
  <c r="F9" i="7"/>
  <c r="G8" i="7"/>
  <c r="C4" i="7"/>
  <c r="G6" i="7"/>
  <c r="C7" i="7"/>
  <c r="F7" i="7" s="1"/>
  <c r="G5" i="7"/>
  <c r="G21" i="5"/>
  <c r="F21" i="5"/>
  <c r="E21" i="5"/>
  <c r="D21" i="5"/>
  <c r="F17" i="5"/>
  <c r="F16" i="5"/>
  <c r="F15" i="5"/>
  <c r="F14" i="5"/>
  <c r="F13" i="5"/>
  <c r="F12" i="5"/>
  <c r="F11" i="5"/>
  <c r="F10" i="5"/>
  <c r="F9" i="5"/>
  <c r="F8" i="5"/>
  <c r="F7" i="5"/>
  <c r="F6" i="5"/>
  <c r="F5" i="5"/>
  <c r="F4" i="5"/>
  <c r="F3" i="5"/>
  <c r="F2" i="5"/>
  <c r="B33" i="2"/>
  <c r="B32" i="2"/>
  <c r="B31" i="2"/>
  <c r="B30" i="2"/>
  <c r="B29" i="2"/>
  <c r="B28" i="2"/>
  <c r="B27" i="2"/>
  <c r="B26" i="2"/>
  <c r="C33" i="2"/>
  <c r="C32" i="2"/>
  <c r="C31" i="2"/>
  <c r="C30" i="2"/>
  <c r="C29" i="2"/>
  <c r="C28" i="2"/>
  <c r="C27" i="2"/>
  <c r="C26" i="2"/>
  <c r="D33" i="2"/>
  <c r="D32" i="2"/>
  <c r="D31" i="2"/>
  <c r="D30" i="2"/>
  <c r="D29" i="2"/>
  <c r="D28" i="2"/>
  <c r="D27" i="2"/>
  <c r="D26" i="2"/>
  <c r="D25" i="2"/>
  <c r="D24" i="2"/>
  <c r="D23" i="2"/>
  <c r="D22" i="2"/>
  <c r="D21" i="2"/>
  <c r="D20" i="2"/>
  <c r="D19" i="2"/>
  <c r="D18" i="2"/>
  <c r="E17" i="5"/>
  <c r="E16" i="5"/>
  <c r="E15" i="5"/>
  <c r="E14" i="5"/>
  <c r="E13" i="5"/>
  <c r="E12" i="5"/>
  <c r="E11" i="5"/>
  <c r="E10" i="5"/>
  <c r="E9" i="5"/>
  <c r="D17" i="5"/>
  <c r="G17" i="5" s="1"/>
  <c r="D16" i="5"/>
  <c r="G16" i="5" s="1"/>
  <c r="D15" i="5"/>
  <c r="G15" i="5" s="1"/>
  <c r="D14" i="5"/>
  <c r="G14" i="5" s="1"/>
  <c r="D13" i="5"/>
  <c r="G13" i="5" s="1"/>
  <c r="D12" i="5"/>
  <c r="G12" i="5" s="1"/>
  <c r="D11" i="5"/>
  <c r="G11" i="5" s="1"/>
  <c r="D10" i="5"/>
  <c r="G10" i="5" s="1"/>
  <c r="D9" i="5"/>
  <c r="G9" i="5" s="1"/>
  <c r="D8" i="5"/>
  <c r="G8" i="5" s="1"/>
  <c r="D7" i="5"/>
  <c r="G7" i="5" s="1"/>
  <c r="D6" i="5"/>
  <c r="G6" i="5" s="1"/>
  <c r="D5" i="5"/>
  <c r="G5" i="5" s="1"/>
  <c r="D4" i="5"/>
  <c r="G4" i="5" s="1"/>
  <c r="D3" i="5"/>
  <c r="G3" i="5" s="1"/>
  <c r="D2" i="5"/>
  <c r="G2" i="5" s="1"/>
  <c r="E7" i="5"/>
  <c r="B6" i="5"/>
  <c r="E6" i="5" s="1"/>
  <c r="B5" i="5"/>
  <c r="E5" i="5" s="1"/>
  <c r="B4" i="5"/>
  <c r="E4" i="5" s="1"/>
  <c r="B3" i="5"/>
  <c r="E3" i="5" s="1"/>
  <c r="B2" i="5"/>
  <c r="E2" i="5" s="1"/>
  <c r="B8" i="5"/>
  <c r="E8" i="5" s="1"/>
  <c r="D2" i="1"/>
  <c r="D17" i="2"/>
  <c r="D16" i="2"/>
  <c r="D15" i="2"/>
  <c r="D14" i="2"/>
  <c r="D13" i="2"/>
  <c r="D12" i="2"/>
  <c r="D11" i="2"/>
  <c r="D10" i="2"/>
  <c r="D9" i="2"/>
  <c r="D8" i="2"/>
  <c r="D7" i="2"/>
  <c r="D6" i="2"/>
  <c r="D5" i="2"/>
  <c r="D4" i="2"/>
  <c r="D3" i="2"/>
  <c r="D2" i="2"/>
  <c r="C17" i="2"/>
  <c r="C16" i="2"/>
  <c r="C15" i="2"/>
  <c r="C14" i="2"/>
  <c r="C13" i="2"/>
  <c r="C12" i="2"/>
  <c r="C11" i="2"/>
  <c r="C10" i="2"/>
  <c r="C9" i="2"/>
  <c r="C8" i="2"/>
  <c r="C7" i="2"/>
  <c r="C6" i="2"/>
  <c r="C5" i="2"/>
  <c r="C4" i="2"/>
  <c r="C3" i="2"/>
  <c r="C2" i="2"/>
  <c r="C2" i="1"/>
  <c r="C3" i="1"/>
  <c r="C4" i="1"/>
  <c r="C5" i="1"/>
  <c r="C6" i="1"/>
  <c r="C7" i="1"/>
  <c r="C8" i="1"/>
  <c r="C9" i="1"/>
  <c r="B3" i="1"/>
  <c r="B4" i="1"/>
  <c r="B5" i="1"/>
  <c r="B6" i="1"/>
  <c r="B7" i="1"/>
  <c r="B8" i="1"/>
  <c r="B9" i="1"/>
  <c r="B8" i="6" l="1"/>
  <c r="B7" i="6"/>
  <c r="B6" i="6"/>
  <c r="B5" i="6"/>
  <c r="B4" i="6"/>
  <c r="B3" i="6"/>
  <c r="B2" i="6"/>
  <c r="B17" i="2"/>
  <c r="B16" i="2"/>
  <c r="B15" i="2"/>
  <c r="B14" i="2"/>
  <c r="B13" i="2"/>
  <c r="B12" i="2"/>
  <c r="B11" i="2"/>
  <c r="B10" i="2"/>
  <c r="B9" i="2"/>
  <c r="B8" i="2"/>
  <c r="B6" i="2"/>
  <c r="B5" i="2"/>
  <c r="B4" i="2"/>
  <c r="B3" i="2"/>
  <c r="B2" i="2"/>
  <c r="D17" i="1"/>
  <c r="D16" i="1"/>
  <c r="D15" i="1"/>
  <c r="D14" i="1"/>
  <c r="D13" i="1"/>
  <c r="D12" i="1"/>
  <c r="D11" i="1"/>
  <c r="D10" i="1"/>
  <c r="D9" i="1"/>
  <c r="D8" i="1"/>
  <c r="D7" i="1"/>
  <c r="D6" i="1"/>
  <c r="D5" i="1"/>
  <c r="D4" i="1"/>
  <c r="D3" i="1"/>
  <c r="F4" i="7"/>
  <c r="G4" i="7"/>
  <c r="G13" i="7"/>
  <c r="F13" i="7"/>
  <c r="F14" i="7"/>
  <c r="G14" i="7"/>
  <c r="F15" i="7"/>
  <c r="G15" i="7"/>
  <c r="F17" i="7"/>
  <c r="F16" i="7"/>
  <c r="F18" i="7"/>
  <c r="G16" i="7"/>
  <c r="G17" i="7"/>
  <c r="G18" i="7"/>
</calcChain>
</file>

<file path=xl/comments1.xml><?xml version="1.0" encoding="utf-8"?>
<comments xmlns="http://schemas.openxmlformats.org/spreadsheetml/2006/main">
  <authors>
    <author>Luis</author>
  </authors>
  <commentList>
    <comment ref="A11" authorId="0">
      <text>
        <r>
          <rPr>
            <b/>
            <sz val="9"/>
            <color indexed="81"/>
            <rFont val="Tahoma"/>
            <family val="2"/>
          </rPr>
          <t xml:space="preserve">Luis:
</t>
        </r>
        <r>
          <rPr>
            <sz val="9"/>
            <color indexed="81"/>
            <rFont val="Tahoma"/>
            <family val="2"/>
          </rPr>
          <t xml:space="preserve">
The time is slightly off since 16 workers will likely not be on the last 4 patches.
I chose NOT to calculate a new mining rate with 8 workers on 4 patches. 16 workers mining rate SHOULD be the same as 8 on 8 (due to worker pairing) but due to the AI there will be times where the mining pairs overlap to a triple making it go slightly quicker in reality (just slightly)</t>
        </r>
      </text>
    </comment>
  </commentList>
</comments>
</file>

<file path=xl/sharedStrings.xml><?xml version="1.0" encoding="utf-8"?>
<sst xmlns="http://schemas.openxmlformats.org/spreadsheetml/2006/main" count="150" uniqueCount="66">
  <si>
    <t>Number of Workers:</t>
  </si>
  <si>
    <t>Income Per Worker</t>
  </si>
  <si>
    <t>Median Income (linear assuming 100% efficiency):</t>
  </si>
  <si>
    <t>Average Income Per Minute</t>
  </si>
  <si>
    <t>Two Base 8 workers</t>
  </si>
  <si>
    <t>One Base 8 workers</t>
  </si>
  <si>
    <t>One vs Two Base</t>
  </si>
  <si>
    <t xml:space="preserve">Additional incomes where they are less efficient on 8 patches </t>
  </si>
  <si>
    <t>One Base 8 workers (100% efficient sat)</t>
  </si>
  <si>
    <t>Two Base 8 workers (100% efficient sat)</t>
  </si>
  <si>
    <t>Two base 8 worker is ~30% more efficient than 16 on one base (likely too harsh)</t>
  </si>
  <si>
    <t xml:space="preserve">LotV Adjusted Income per minute </t>
  </si>
  <si>
    <t>Income (linear assuming 100% efficiency):</t>
  </si>
  <si>
    <t>LotV Adjusted Income per minute (linear assuming 100% Efficiency)</t>
  </si>
  <si>
    <t>One Base 16 Workers</t>
  </si>
  <si>
    <t xml:space="preserve">The BW mining mod results in more income more efficiently than traditional SC2; NOT ideal. </t>
  </si>
  <si>
    <t xml:space="preserve">Additional incomes where they are less efficient on 8 patches in Yellow. Efficient with higher worker count in orange. </t>
  </si>
  <si>
    <t>Each worker mines two times (collects five minerals each time) before returning the full load of 10 minerals once. Each Mining Period results in packing 5 minerals in a basket, and once basket is full at 10 minerals they are returned. Results in inefficient worker pairing.</t>
  </si>
  <si>
    <t>LotV Adjusted Income Per Worker</t>
  </si>
  <si>
    <t>24/24 on one base</t>
  </si>
  <si>
    <t>99% income of a 24/24 patch in HotS</t>
  </si>
  <si>
    <t>Each initial Worker Mines 30% more than their Standard SC2 Equivalent. This speeds up early game. One Base mineral income with 16 workers is 13% higher with this model than standard SC2. Hopefully this encourage mineral harass during expansion timings?</t>
  </si>
  <si>
    <t>101% income of a 24/24 patch in HotS</t>
  </si>
  <si>
    <t>24/24 Theoretical Max Cap is effectively the same as in Current SC2 Income Model (805 Minerals a Minute in HotS/WoL)</t>
  </si>
  <si>
    <t>Efficient incomes with 9-16th worker on the natural base mineral patches shown in orange.</t>
  </si>
  <si>
    <t>Less Efficient Income with the 9-16th worker in the main base (one mineral line) is shown in Yellow.</t>
  </si>
  <si>
    <t xml:space="preserve">How This Mining Model Works: 
Each worker mines 10 minerals per trip (instead of 5) in just over twice the time period (~2.1) of Standard SC2.
The Time spent mining is 2.1 to account slightly for the travel time not spent travelling between the nexus for the Current SC2 Standard Two Trips for 10 minerals (5 each time). </t>
  </si>
  <si>
    <t>Goal: To Reward Expansion Base Gameplay and Encourage Worker and Expansion Harassment
Each of the first 8 workers should be more efficient than the 9th through 16th on minerals (in Standard SC2 all 16 workers are efficent) thereby rewarding expanding by providing more income to the player with more bases! This also removes the Theoretical Mining Cap seen in Current SC2 Mining without having to reduce total minerals available through Half Patches (LotV Model). Instead of Punishing a player for not expanding and reducing the income rate of a base after an arbitrary period of time (Current LotV model), this model promotes expanding by giving the expanding player more minerals a minute alongside access to additional geysers. Starting with Six Workers results in much quicker early build orders (8 pylon/11 gate vs 9 pylon/13 gate; 13 Nex first vs 16 Nex First) and you mine out 8x1500 mineral patches a little quicker than in HotS as well (but at a consistent rate and not nearly as quickly as in LotV). Each worker after 8 is also less efficient meaning comebacks are more likely. Losing half a mineral line in current SC2 Model reduces income of that base by 50%, in this model ~38% less income occurs for losing half a mineral line. Losing any of the initial 8 workers however is also more punishing (but sooner replaced).</t>
  </si>
  <si>
    <t xml:space="preserve">Two base 8 worker is ~24% more efficient than 16 on one base </t>
  </si>
  <si>
    <t>Trip Length: 5.35</t>
  </si>
  <si>
    <t>Trip Time:  4.975</t>
  </si>
  <si>
    <t xml:space="preserve">How This Mining Model Works: 
Each worker mines 10 minerals per trip (instead of 5) in just under twice the time period (~1.8) of Standard SC2.
The Time spent mining is 2.1 to account slightly for the travel time not spent travelling between the nexus for the Current SC2 Standard Two Trips for 10 minerals (5 each time). </t>
  </si>
  <si>
    <t xml:space="preserve">How This Mining Model Works: 
Each worker mines 10 minerals per trip (instead of 5) in just under twice the time period (~1.9) of Standard SC2.
The Time spent mining is 2.1 to account slightly for the travel time not spent travelling between the nexus for the Current SC2 Standard Two Trips for 10 minerals (5 each time). </t>
  </si>
  <si>
    <t>Each initial Worker Mines ~30% more than their Standard SC2 Equivalent. This speeds up early game. One Base mineral income with 16 workers is 13% higher with this model than standard SC2. Hopefully this encourage mineral harass during expansion timings?</t>
  </si>
  <si>
    <t xml:space="preserve">Two base 8 worker is  more efficient than 16 on one base. Expanding rewards you with 16% more mineral income AND additional Gas Geysers. </t>
  </si>
  <si>
    <t xml:space="preserve">Two base 8 worker is  more efficient than 16 on one base. Expanding rewards you with 20% more mineral income AND additional Gas Geysers. </t>
  </si>
  <si>
    <t xml:space="preserve">Two base 8 worker is  more efficient than 16 on one base. Expanding rewards you with ~25% more mineral income AND additional Gas Geysers. </t>
  </si>
  <si>
    <t>Each initial Worker Mines 38% more than their Standard SC2 Equivalent. This speeds up early game. One Base income with 16 workers is only 5% higher than Current SC2 Economy with this model.</t>
  </si>
  <si>
    <t>Due to Litmus Testing with 8/16/24 I decided this model isn't as good as 2x2</t>
  </si>
  <si>
    <t>Too high a curve and too steep a drop</t>
  </si>
  <si>
    <t xml:space="preserve">Due to the long mining time per trip (and resetting the mining timer) pulling workers becomes extremely impactful in mirrors and early game. Think proxy, or forcing repairs with a lot of scvs, or P/Z vs Early Pools, or PvP 1 gate proxy (as per Artosis analysis). Due to this not ideal option to simply Increase mining time. </t>
  </si>
  <si>
    <t>Standard Mining Model</t>
  </si>
  <si>
    <t>Two Harvest Model</t>
  </si>
  <si>
    <t>Mineral Mined Per Second (Rate)</t>
  </si>
  <si>
    <t>Number Of Minerals Per Node (8 nodes per base)</t>
  </si>
  <si>
    <t xml:space="preserve">Two Harvest Model </t>
  </si>
  <si>
    <t>Time To Fully Mine Out Main With 16 Workers (in HotS Seconds)</t>
  </si>
  <si>
    <t>Time To Fully Mine Out Main With 16 Workers (in HotS Minutes)</t>
  </si>
  <si>
    <t>The Two Harvest Model Mines 5% faster than standard model.</t>
  </si>
  <si>
    <t>Time Adjusted to LotV (Real) Time</t>
  </si>
  <si>
    <t>Due to the 750 Patches mining out first LotV has TWO mining efficiencies</t>
  </si>
  <si>
    <t>Time You Mine at Full Efficiency With 16 Workers (in HotS Seconds)</t>
  </si>
  <si>
    <t>Time You Mine at Full Efficiency With 16 Workers (in HotS Minutes)</t>
  </si>
  <si>
    <t>LotV Base: 
At Full Efficiency</t>
  </si>
  <si>
    <t>LotV Base: Time to Mine out Remaining Minerals (Half income) - Assuming 4 patches remaining have the other full 750 Minerals left</t>
  </si>
  <si>
    <t xml:space="preserve">Total (Full mine start to finish) </t>
  </si>
  <si>
    <t>This model addresses the issue of resetting the mining timer (see other models). Due to the fact that each worker harvests TWO times, if the worker is interrupted when Harvest 1 Completes (5 minerals in a basket) when it returns to mine it collects Harvest 2 (existing 5 + 5 new minerals in the basket before returning to the base). What this does do is make KILLING a worker returning minerals to the Town Hall destroy 10 minerals total as opposed to just 5 (which it does in SC2 Currently). Killing any worker could also remove 5 minerals from the map but this is no different than in current SC2 (since they return the minerals immediately). This rewards harassing players who PRIORITIZE killing workers carrying minerals from the mineral line to the Town Hall (adds small new interaction in harassing worker lines -- more skill cap!</t>
  </si>
  <si>
    <t>We do not believe forcing players to mine at half efficiency due to half mineral patches offers strategic diversity.
We understand that the incentive to expand is not only impacted by mining income but also a result of the finiteness of available income. 
We propose that if 1500 mineralson eight nodes is too much (even though it is 5% faster in Two Harvest) that an alternative total minerals per node is chosen. Here we can see numbers. Perhaps a middle of the road option (1400  total) is a better option than currenly in LotV or the ~1200 Patches from Blizzcon). This gives you ~12 mins LotV time to expand in case of early contain instead of ~11 (worth testing)
A Little more time to plan before you base runs out is good but mining out faster than in HotS may still be a good avenue to explore</t>
  </si>
  <si>
    <t>Two Base (16/16 split)</t>
  </si>
  <si>
    <t>One base (16 workers)</t>
  </si>
  <si>
    <t>Four Base</t>
  </si>
  <si>
    <t>Three Base</t>
  </si>
  <si>
    <t>!Does Not Apply to 1 Base 8 Patch!</t>
  </si>
  <si>
    <t>Five Base</t>
  </si>
  <si>
    <t>One Base 24 Workers</t>
  </si>
  <si>
    <t>Three Base 8 workers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</si>
</sst>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sz val="11"/>
      <name val="Calibri"/>
      <family val="2"/>
      <scheme val="minor"/>
    </font>
    <font>
      <sz val="11"/>
      <color theme="0"/>
      <name val="Calibri"/>
      <family val="2"/>
      <scheme val="minor"/>
    </font>
    <font>
      <b/>
      <sz val="14"/>
      <color theme="0"/>
      <name val="Calibri"/>
      <family val="2"/>
      <scheme val="minor"/>
    </font>
    <font>
      <sz val="9"/>
      <color indexed="81"/>
      <name val="Tahoma"/>
      <family val="2"/>
    </font>
    <font>
      <b/>
      <sz val="9"/>
      <color indexed="81"/>
      <name val="Tahoma"/>
      <family val="2"/>
    </font>
  </fonts>
  <fills count="17">
    <fill>
      <patternFill patternType="none"/>
    </fill>
    <fill>
      <patternFill patternType="gray125"/>
    </fill>
    <fill>
      <patternFill patternType="solid">
        <fgColor theme="1"/>
        <bgColor indexed="64"/>
      </patternFill>
    </fill>
    <fill>
      <patternFill patternType="solid">
        <fgColor theme="3" tint="-0.249977111117893"/>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0070C0"/>
        <bgColor indexed="64"/>
      </patternFill>
    </fill>
    <fill>
      <patternFill patternType="solid">
        <fgColor rgb="FF7030A0"/>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00B0F0"/>
        <bgColor indexed="64"/>
      </patternFill>
    </fill>
    <fill>
      <patternFill patternType="solid">
        <fgColor theme="4"/>
        <bgColor indexed="64"/>
      </patternFill>
    </fill>
    <fill>
      <patternFill patternType="solid">
        <fgColor rgb="FFFF0000"/>
        <bgColor indexed="64"/>
      </patternFill>
    </fill>
    <fill>
      <patternFill patternType="solid">
        <fgColor rgb="FFC00000"/>
        <bgColor indexed="64"/>
      </patternFill>
    </fill>
    <fill>
      <patternFill patternType="solid">
        <fgColor theme="2" tint="-9.9978637043366805E-2"/>
        <bgColor indexed="64"/>
      </patternFill>
    </fill>
  </fills>
  <borders count="5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s>
  <cellStyleXfs count="1">
    <xf numFmtId="0" fontId="0" fillId="0" borderId="0"/>
  </cellStyleXfs>
  <cellXfs count="250">
    <xf numFmtId="0" fontId="0" fillId="0" borderId="0" xfId="0"/>
    <xf numFmtId="0" fontId="0" fillId="2" borderId="0" xfId="0" applyFill="1"/>
    <xf numFmtId="0" fontId="0" fillId="0" borderId="0" xfId="0" applyAlignment="1">
      <alignment wrapText="1"/>
    </xf>
    <xf numFmtId="0" fontId="1" fillId="3" borderId="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3" xfId="0" applyFill="1" applyBorder="1" applyAlignment="1">
      <alignment horizontal="center" vertical="center"/>
    </xf>
    <xf numFmtId="164" fontId="0" fillId="4" borderId="3" xfId="0" applyNumberFormat="1" applyFill="1" applyBorder="1" applyAlignment="1">
      <alignment horizontal="center" vertical="center"/>
    </xf>
    <xf numFmtId="0" fontId="0" fillId="6" borderId="3" xfId="0" applyFill="1" applyBorder="1" applyAlignment="1">
      <alignment horizontal="center" vertical="center" wrapText="1"/>
    </xf>
    <xf numFmtId="0" fontId="0" fillId="6" borderId="3" xfId="0" applyFill="1" applyBorder="1" applyAlignment="1">
      <alignment horizontal="center" vertical="center"/>
    </xf>
    <xf numFmtId="164" fontId="0" fillId="6" borderId="3" xfId="0" applyNumberFormat="1" applyFill="1" applyBorder="1" applyAlignment="1">
      <alignment horizontal="center" vertical="center"/>
    </xf>
    <xf numFmtId="0" fontId="0" fillId="4" borderId="5" xfId="0" applyFill="1" applyBorder="1" applyAlignment="1">
      <alignment horizontal="center" vertical="center" wrapText="1"/>
    </xf>
    <xf numFmtId="0" fontId="0" fillId="4" borderId="5" xfId="0" applyFill="1" applyBorder="1" applyAlignment="1">
      <alignment horizontal="center" vertical="center"/>
    </xf>
    <xf numFmtId="164" fontId="0" fillId="4" borderId="5" xfId="0" applyNumberFormat="1" applyFill="1" applyBorder="1" applyAlignment="1">
      <alignment horizontal="center" vertical="center"/>
    </xf>
    <xf numFmtId="0" fontId="0" fillId="6" borderId="14" xfId="0" applyFill="1" applyBorder="1" applyAlignment="1">
      <alignment horizontal="center" vertical="center"/>
    </xf>
    <xf numFmtId="0" fontId="0" fillId="6" borderId="16" xfId="0" applyFill="1" applyBorder="1" applyAlignment="1">
      <alignment horizontal="center" vertical="center" wrapText="1"/>
    </xf>
    <xf numFmtId="0" fontId="0" fillId="5" borderId="14" xfId="0" applyFill="1" applyBorder="1" applyAlignment="1">
      <alignment horizontal="center" vertical="center"/>
    </xf>
    <xf numFmtId="0" fontId="0" fillId="2" borderId="1" xfId="0" applyFill="1" applyBorder="1"/>
    <xf numFmtId="0" fontId="0" fillId="6" borderId="3" xfId="0" applyFill="1" applyBorder="1"/>
    <xf numFmtId="0" fontId="0" fillId="6" borderId="16"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17" xfId="0" applyFill="1" applyBorder="1" applyAlignment="1">
      <alignment horizontal="center" vertical="center" wrapText="1"/>
    </xf>
    <xf numFmtId="0" fontId="0" fillId="6" borderId="16" xfId="0" applyFill="1" applyBorder="1" applyAlignment="1">
      <alignment horizontal="center" vertical="center"/>
    </xf>
    <xf numFmtId="0" fontId="0" fillId="4" borderId="16" xfId="0" applyFill="1" applyBorder="1" applyAlignment="1">
      <alignment horizontal="center" vertical="center"/>
    </xf>
    <xf numFmtId="0" fontId="0" fillId="4" borderId="17" xfId="0" applyFill="1" applyBorder="1" applyAlignment="1">
      <alignment horizontal="center" vertical="center"/>
    </xf>
    <xf numFmtId="164" fontId="0" fillId="6" borderId="16" xfId="0" applyNumberFormat="1" applyFill="1" applyBorder="1" applyAlignment="1">
      <alignment horizontal="center" vertical="center"/>
    </xf>
    <xf numFmtId="164" fontId="0" fillId="4" borderId="16" xfId="0" applyNumberFormat="1" applyFill="1" applyBorder="1" applyAlignment="1">
      <alignment horizontal="center" vertical="center"/>
    </xf>
    <xf numFmtId="164" fontId="0" fillId="4" borderId="17" xfId="0" applyNumberFormat="1" applyFill="1" applyBorder="1" applyAlignment="1">
      <alignment horizontal="center" vertical="center"/>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8" borderId="1" xfId="0" applyFill="1" applyBorder="1" applyAlignment="1">
      <alignment horizontal="center" vertical="center" wrapText="1"/>
    </xf>
    <xf numFmtId="164" fontId="0" fillId="8" borderId="1" xfId="0" applyNumberFormat="1" applyFill="1" applyBorder="1" applyAlignment="1">
      <alignment horizontal="center" vertical="center" wrapText="1"/>
    </xf>
    <xf numFmtId="0" fontId="0" fillId="8" borderId="17" xfId="0" applyFill="1" applyBorder="1" applyAlignment="1">
      <alignment horizontal="center" vertical="center" wrapText="1"/>
    </xf>
    <xf numFmtId="0" fontId="0" fillId="8" borderId="16" xfId="0" applyFill="1" applyBorder="1" applyAlignment="1">
      <alignment horizontal="center" vertical="center" wrapText="1"/>
    </xf>
    <xf numFmtId="0" fontId="0" fillId="8" borderId="4" xfId="0" applyFill="1" applyBorder="1" applyAlignment="1">
      <alignment horizontal="center" vertical="center" wrapText="1"/>
    </xf>
    <xf numFmtId="0" fontId="0" fillId="8" borderId="22" xfId="0" applyFill="1" applyBorder="1" applyAlignment="1">
      <alignment horizontal="center" vertical="center"/>
    </xf>
    <xf numFmtId="164" fontId="0" fillId="8" borderId="22" xfId="0" applyNumberFormat="1" applyFill="1" applyBorder="1" applyAlignment="1">
      <alignment horizontal="center" vertical="center"/>
    </xf>
    <xf numFmtId="0" fontId="0" fillId="8" borderId="22" xfId="0" applyFill="1" applyBorder="1" applyAlignment="1">
      <alignment horizontal="center" vertical="center" wrapText="1"/>
    </xf>
    <xf numFmtId="0" fontId="0" fillId="0" borderId="0" xfId="0" applyAlignment="1">
      <alignment horizontal="center" vertical="center" wrapText="1"/>
    </xf>
    <xf numFmtId="0" fontId="0" fillId="6" borderId="16"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17" xfId="0" applyFill="1" applyBorder="1" applyAlignment="1">
      <alignment horizontal="center" vertical="center" wrapText="1"/>
    </xf>
    <xf numFmtId="0" fontId="0" fillId="4" borderId="3" xfId="0" applyFill="1" applyBorder="1" applyAlignment="1">
      <alignment horizontal="center" vertical="center" wrapText="1"/>
    </xf>
    <xf numFmtId="0" fontId="1" fillId="3" borderId="19" xfId="0" applyFont="1" applyFill="1" applyBorder="1" applyAlignment="1">
      <alignment horizontal="center" vertical="center" wrapText="1"/>
    </xf>
    <xf numFmtId="0" fontId="0" fillId="6" borderId="14" xfId="0" applyFill="1" applyBorder="1"/>
    <xf numFmtId="0" fontId="0" fillId="0" borderId="13" xfId="0" applyBorder="1" applyAlignment="1">
      <alignment horizontal="center" vertical="center"/>
    </xf>
    <xf numFmtId="0" fontId="0" fillId="0" borderId="11" xfId="0" applyBorder="1" applyAlignment="1">
      <alignment horizontal="center" vertical="center"/>
    </xf>
    <xf numFmtId="0" fontId="2" fillId="11" borderId="33" xfId="0" applyFont="1" applyFill="1" applyBorder="1" applyAlignment="1">
      <alignment horizontal="center" vertical="center" wrapText="1"/>
    </xf>
    <xf numFmtId="0" fontId="2" fillId="11" borderId="32" xfId="0" applyFont="1" applyFill="1" applyBorder="1" applyAlignment="1">
      <alignment horizontal="center" vertical="center" wrapText="1"/>
    </xf>
    <xf numFmtId="0" fontId="1" fillId="13" borderId="4" xfId="0" applyFont="1" applyFill="1" applyBorder="1" applyAlignment="1">
      <alignment horizontal="center" vertical="center" wrapText="1"/>
    </xf>
    <xf numFmtId="45" fontId="0" fillId="0" borderId="1" xfId="0" applyNumberFormat="1" applyBorder="1" applyAlignment="1">
      <alignment horizontal="center" vertical="center" wrapText="1"/>
    </xf>
    <xf numFmtId="0" fontId="1" fillId="13" borderId="34" xfId="0" applyFont="1" applyFill="1" applyBorder="1" applyAlignment="1">
      <alignment horizontal="center" vertical="center" wrapText="1"/>
    </xf>
    <xf numFmtId="0" fontId="1" fillId="13" borderId="35" xfId="0" applyFont="1" applyFill="1" applyBorder="1" applyAlignment="1">
      <alignment horizontal="center" vertical="center" wrapText="1"/>
    </xf>
    <xf numFmtId="0" fontId="0" fillId="0" borderId="1" xfId="0" applyNumberFormat="1" applyBorder="1" applyAlignment="1">
      <alignment horizontal="center" vertical="center" wrapText="1"/>
    </xf>
    <xf numFmtId="45" fontId="0" fillId="0" borderId="1" xfId="0" applyNumberFormat="1" applyBorder="1" applyAlignment="1">
      <alignment horizontal="center" vertical="center"/>
    </xf>
    <xf numFmtId="0" fontId="0" fillId="0" borderId="20" xfId="0" applyBorder="1" applyAlignment="1">
      <alignment horizontal="center" vertical="center" wrapText="1"/>
    </xf>
    <xf numFmtId="0" fontId="0" fillId="0" borderId="1" xfId="0" applyBorder="1" applyAlignment="1">
      <alignment horizontal="center" vertical="center" wrapText="1"/>
    </xf>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45" fontId="0" fillId="4" borderId="1" xfId="0" applyNumberFormat="1" applyFill="1" applyBorder="1" applyAlignment="1">
      <alignment horizontal="center" vertical="center" wrapText="1"/>
    </xf>
    <xf numFmtId="45" fontId="0" fillId="4" borderId="1" xfId="0" applyNumberFormat="1" applyFill="1" applyBorder="1" applyAlignment="1">
      <alignment horizontal="center" vertical="center"/>
    </xf>
    <xf numFmtId="0" fontId="2" fillId="4"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5" borderId="1" xfId="0" applyNumberFormat="1" applyFill="1" applyBorder="1" applyAlignment="1">
      <alignment horizontal="center" vertical="center" wrapText="1"/>
    </xf>
    <xf numFmtId="45" fontId="0" fillId="5" borderId="1" xfId="0" applyNumberFormat="1" applyFill="1" applyBorder="1" applyAlignment="1">
      <alignment horizontal="center" vertical="center" wrapText="1"/>
    </xf>
    <xf numFmtId="45" fontId="0" fillId="5" borderId="1" xfId="0" applyNumberFormat="1" applyFill="1" applyBorder="1" applyAlignment="1">
      <alignment horizontal="center" vertical="center"/>
    </xf>
    <xf numFmtId="0" fontId="6" fillId="14"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NumberFormat="1" applyFill="1" applyBorder="1" applyAlignment="1">
      <alignment horizontal="center" vertical="center" wrapText="1"/>
    </xf>
    <xf numFmtId="45" fontId="0" fillId="0" borderId="1" xfId="0" applyNumberFormat="1" applyFill="1" applyBorder="1" applyAlignment="1">
      <alignment horizontal="center" vertical="center" wrapText="1"/>
    </xf>
    <xf numFmtId="0" fontId="0" fillId="0" borderId="19" xfId="0" applyNumberFormat="1" applyFill="1" applyBorder="1" applyAlignment="1">
      <alignment horizontal="center" vertical="center" wrapText="1"/>
    </xf>
    <xf numFmtId="45" fontId="0" fillId="0" borderId="1" xfId="0" applyNumberFormat="1" applyFill="1" applyBorder="1" applyAlignment="1">
      <alignment horizontal="center" vertical="center"/>
    </xf>
    <xf numFmtId="45" fontId="0" fillId="5" borderId="36" xfId="0" applyNumberFormat="1" applyFill="1" applyBorder="1" applyAlignment="1">
      <alignment horizontal="center" vertical="center" wrapText="1"/>
    </xf>
    <xf numFmtId="0" fontId="0" fillId="5" borderId="14" xfId="0" applyFill="1" applyBorder="1"/>
    <xf numFmtId="0" fontId="0" fillId="5" borderId="13" xfId="0" applyFill="1" applyBorder="1"/>
    <xf numFmtId="0" fontId="0" fillId="4" borderId="3" xfId="0" applyFill="1" applyBorder="1"/>
    <xf numFmtId="0" fontId="0" fillId="4" borderId="5" xfId="0" applyFill="1" applyBorder="1"/>
    <xf numFmtId="0" fontId="0" fillId="5" borderId="37" xfId="0" applyFill="1" applyBorder="1"/>
    <xf numFmtId="0" fontId="0" fillId="5" borderId="8" xfId="0" applyFill="1" applyBorder="1"/>
    <xf numFmtId="0" fontId="0" fillId="5" borderId="10" xfId="0" applyFill="1" applyBorder="1"/>
    <xf numFmtId="0" fontId="0" fillId="15" borderId="7" xfId="0" applyFill="1" applyBorder="1"/>
    <xf numFmtId="0" fontId="0" fillId="15" borderId="3" xfId="0" applyFill="1" applyBorder="1"/>
    <xf numFmtId="0" fontId="0" fillId="15" borderId="12" xfId="0" applyFill="1" applyBorder="1"/>
    <xf numFmtId="0" fontId="0" fillId="15" borderId="6" xfId="0" applyFill="1" applyBorder="1" applyAlignment="1">
      <alignment horizontal="center" vertical="center" wrapText="1"/>
    </xf>
    <xf numFmtId="0" fontId="0" fillId="15" borderId="9" xfId="0" applyFill="1" applyBorder="1" applyAlignment="1">
      <alignment horizontal="center" vertical="center" wrapText="1"/>
    </xf>
    <xf numFmtId="0" fontId="0" fillId="15" borderId="11" xfId="0" applyFill="1" applyBorder="1" applyAlignment="1">
      <alignment horizontal="center" vertical="center" wrapText="1"/>
    </xf>
    <xf numFmtId="0" fontId="0" fillId="5" borderId="18" xfId="0" applyFill="1" applyBorder="1" applyAlignment="1">
      <alignment horizontal="center" vertical="center"/>
    </xf>
    <xf numFmtId="0" fontId="0" fillId="6" borderId="16" xfId="0" applyFill="1" applyBorder="1" applyAlignment="1">
      <alignment horizontal="center" vertical="center" wrapText="1"/>
    </xf>
    <xf numFmtId="0" fontId="0" fillId="6" borderId="22" xfId="0"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17" xfId="0" applyFill="1" applyBorder="1" applyAlignment="1">
      <alignment horizontal="center" vertical="center" wrapText="1"/>
    </xf>
    <xf numFmtId="0" fontId="0" fillId="8" borderId="16" xfId="0" applyFill="1" applyBorder="1" applyAlignment="1">
      <alignment horizontal="center" vertical="center"/>
    </xf>
    <xf numFmtId="0" fontId="0" fillId="8" borderId="17" xfId="0" applyFill="1" applyBorder="1" applyAlignment="1">
      <alignment horizontal="center" vertical="center"/>
    </xf>
    <xf numFmtId="0" fontId="0" fillId="6" borderId="31" xfId="0" applyFill="1" applyBorder="1" applyAlignment="1">
      <alignment horizontal="center" vertical="center" wrapText="1"/>
    </xf>
    <xf numFmtId="0" fontId="0" fillId="6" borderId="43" xfId="0" applyFill="1" applyBorder="1" applyAlignment="1">
      <alignment horizontal="center" vertical="center"/>
    </xf>
    <xf numFmtId="0" fontId="0" fillId="6" borderId="31" xfId="0" applyFill="1" applyBorder="1" applyAlignment="1">
      <alignment horizontal="center" vertical="center"/>
    </xf>
    <xf numFmtId="0" fontId="1" fillId="3" borderId="28"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 fillId="3" borderId="29" xfId="0" applyFont="1" applyFill="1" applyBorder="1" applyAlignment="1">
      <alignment horizontal="center" vertical="center" wrapText="1"/>
    </xf>
    <xf numFmtId="164" fontId="0" fillId="6" borderId="45" xfId="0" applyNumberFormat="1" applyFill="1" applyBorder="1" applyAlignment="1">
      <alignment horizontal="center" vertical="center"/>
    </xf>
    <xf numFmtId="164" fontId="0" fillId="4" borderId="41" xfId="0" applyNumberFormat="1" applyFill="1" applyBorder="1" applyAlignment="1">
      <alignment horizontal="center" vertical="center"/>
    </xf>
    <xf numFmtId="164" fontId="0" fillId="8" borderId="41" xfId="0" applyNumberFormat="1" applyFill="1" applyBorder="1" applyAlignment="1">
      <alignment horizontal="center" vertical="center"/>
    </xf>
    <xf numFmtId="164" fontId="0" fillId="8" borderId="42" xfId="0" applyNumberFormat="1" applyFill="1" applyBorder="1" applyAlignment="1">
      <alignment horizontal="center" vertical="center"/>
    </xf>
    <xf numFmtId="164" fontId="0" fillId="8" borderId="40" xfId="0" applyNumberFormat="1" applyFill="1" applyBorder="1" applyAlignment="1">
      <alignment horizontal="center" vertical="center"/>
    </xf>
    <xf numFmtId="0" fontId="0" fillId="16" borderId="43" xfId="0" applyFill="1" applyBorder="1" applyAlignment="1">
      <alignment horizontal="center" vertical="center"/>
    </xf>
    <xf numFmtId="0" fontId="0" fillId="12" borderId="4" xfId="0" applyFill="1" applyBorder="1" applyAlignment="1">
      <alignment horizontal="center" vertical="center"/>
    </xf>
    <xf numFmtId="0" fontId="0" fillId="12" borderId="2" xfId="0" applyFill="1" applyBorder="1" applyAlignment="1">
      <alignment horizontal="center" vertical="center"/>
    </xf>
    <xf numFmtId="0" fontId="0" fillId="12" borderId="18" xfId="0" applyFill="1" applyBorder="1" applyAlignment="1">
      <alignment horizontal="center" vertical="center"/>
    </xf>
    <xf numFmtId="0" fontId="0" fillId="5" borderId="4" xfId="0" applyFill="1" applyBorder="1" applyAlignment="1">
      <alignment horizontal="center" vertical="center"/>
    </xf>
    <xf numFmtId="0" fontId="0" fillId="5" borderId="2" xfId="0" applyFill="1" applyBorder="1" applyAlignment="1">
      <alignment horizontal="center" vertical="center"/>
    </xf>
    <xf numFmtId="0" fontId="0" fillId="5" borderId="18" xfId="0" applyFill="1" applyBorder="1" applyAlignment="1">
      <alignment horizontal="center" vertical="center"/>
    </xf>
    <xf numFmtId="0" fontId="2" fillId="15" borderId="20" xfId="0" applyFont="1" applyFill="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0" fillId="16" borderId="24" xfId="0" applyFill="1" applyBorder="1" applyAlignment="1">
      <alignment horizontal="center" vertical="center" wrapText="1"/>
    </xf>
    <xf numFmtId="0" fontId="0" fillId="0" borderId="25" xfId="0" applyBorder="1" applyAlignment="1">
      <alignment wrapText="1"/>
    </xf>
    <xf numFmtId="0" fontId="0" fillId="0" borderId="27" xfId="0" applyBorder="1" applyAlignment="1">
      <alignment wrapText="1"/>
    </xf>
    <xf numFmtId="0" fontId="0" fillId="8" borderId="24" xfId="0" applyFill="1" applyBorder="1" applyAlignment="1">
      <alignment horizontal="center" vertical="center" wrapText="1"/>
    </xf>
    <xf numFmtId="0" fontId="0" fillId="0" borderId="25" xfId="0" applyBorder="1" applyAlignment="1">
      <alignment horizontal="center" vertical="center" wrapText="1"/>
    </xf>
    <xf numFmtId="0" fontId="0" fillId="0" borderId="27" xfId="0" applyBorder="1" applyAlignment="1">
      <alignment horizontal="center" vertical="center" wrapText="1"/>
    </xf>
    <xf numFmtId="0" fontId="0" fillId="5" borderId="24" xfId="0" applyFill="1" applyBorder="1" applyAlignment="1">
      <alignment horizontal="center" vertical="center" wrapText="1"/>
    </xf>
    <xf numFmtId="0" fontId="0" fillId="6" borderId="44"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4" borderId="46"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47" xfId="0" applyFill="1" applyBorder="1" applyAlignment="1">
      <alignment horizontal="center" vertical="center" wrapText="1"/>
    </xf>
    <xf numFmtId="0" fontId="1" fillId="2" borderId="20"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0" fillId="6" borderId="15" xfId="0" applyFill="1" applyBorder="1" applyAlignment="1">
      <alignment horizontal="center" vertical="center" wrapText="1"/>
    </xf>
    <xf numFmtId="0" fontId="0" fillId="6" borderId="16" xfId="0" applyFill="1" applyBorder="1" applyAlignment="1">
      <alignment horizontal="center" vertical="center" wrapText="1"/>
    </xf>
    <xf numFmtId="0" fontId="0" fillId="6" borderId="22" xfId="0"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0" fillId="5" borderId="2" xfId="0" applyFill="1" applyBorder="1" applyAlignment="1">
      <alignment horizontal="center" vertical="center" wrapText="1"/>
    </xf>
    <xf numFmtId="0" fontId="0" fillId="0" borderId="2" xfId="0"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17" xfId="0" applyFill="1" applyBorder="1" applyAlignment="1">
      <alignment horizontal="center" vertical="center" wrapText="1"/>
    </xf>
    <xf numFmtId="0" fontId="2" fillId="10" borderId="4" xfId="0" applyFont="1" applyFill="1" applyBorder="1" applyAlignment="1">
      <alignment horizontal="center" vertical="center" wrapText="1"/>
    </xf>
    <xf numFmtId="0" fontId="2" fillId="10" borderId="2"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3" fillId="9" borderId="20" xfId="0" applyFont="1" applyFill="1" applyBorder="1" applyAlignment="1">
      <alignment horizontal="center" vertical="center" wrapText="1"/>
    </xf>
    <xf numFmtId="0" fontId="4" fillId="9" borderId="23" xfId="0" applyFont="1" applyFill="1" applyBorder="1" applyAlignment="1">
      <alignment horizontal="center" vertical="center" wrapText="1"/>
    </xf>
    <xf numFmtId="0" fontId="4" fillId="9" borderId="24" xfId="0" applyFont="1" applyFill="1" applyBorder="1" applyAlignment="1">
      <alignment horizontal="center" vertical="center" wrapText="1"/>
    </xf>
    <xf numFmtId="0" fontId="4" fillId="9" borderId="19" xfId="0" applyFont="1" applyFill="1" applyBorder="1" applyAlignment="1">
      <alignment horizontal="center" vertical="center" wrapText="1"/>
    </xf>
    <xf numFmtId="0" fontId="4" fillId="9" borderId="0" xfId="0" applyFont="1" applyFill="1" applyBorder="1" applyAlignment="1">
      <alignment horizontal="center" vertical="center" wrapText="1"/>
    </xf>
    <xf numFmtId="0" fontId="4" fillId="9" borderId="25" xfId="0" applyFont="1" applyFill="1" applyBorder="1" applyAlignment="1">
      <alignment horizontal="center" vertical="center" wrapText="1"/>
    </xf>
    <xf numFmtId="0" fontId="4" fillId="9" borderId="21" xfId="0" applyFont="1" applyFill="1" applyBorder="1" applyAlignment="1">
      <alignment horizontal="center" vertical="center" wrapText="1"/>
    </xf>
    <xf numFmtId="0" fontId="4" fillId="9" borderId="26" xfId="0" applyFont="1" applyFill="1" applyBorder="1" applyAlignment="1">
      <alignment horizontal="center" vertical="center" wrapText="1"/>
    </xf>
    <xf numFmtId="0" fontId="4" fillId="9" borderId="27" xfId="0" applyFont="1" applyFill="1" applyBorder="1" applyAlignment="1">
      <alignment horizontal="center" vertical="center" wrapText="1"/>
    </xf>
    <xf numFmtId="0" fontId="2" fillId="14" borderId="28" xfId="0" applyFont="1" applyFill="1" applyBorder="1" applyAlignment="1">
      <alignment horizontal="center" vertical="center" wrapText="1"/>
    </xf>
    <xf numFmtId="0" fontId="0" fillId="14" borderId="29" xfId="0" applyFill="1" applyBorder="1" applyAlignment="1">
      <alignment horizontal="center" vertical="center" wrapText="1"/>
    </xf>
    <xf numFmtId="0" fontId="0" fillId="14" borderId="30" xfId="0" applyFill="1" applyBorder="1" applyAlignment="1">
      <alignment horizontal="center" vertical="center" wrapText="1"/>
    </xf>
    <xf numFmtId="0" fontId="0" fillId="7" borderId="2" xfId="0" applyFill="1" applyBorder="1" applyAlignment="1">
      <alignment horizontal="center" vertical="center" wrapText="1"/>
    </xf>
    <xf numFmtId="0" fontId="0" fillId="0" borderId="18" xfId="0" applyBorder="1" applyAlignment="1">
      <alignment wrapText="1"/>
    </xf>
    <xf numFmtId="0" fontId="1" fillId="13" borderId="28" xfId="0" applyFont="1" applyFill="1" applyBorder="1" applyAlignment="1">
      <alignment horizontal="center" vertical="center" wrapText="1"/>
    </xf>
    <xf numFmtId="0" fontId="0" fillId="0" borderId="30" xfId="0" applyBorder="1" applyAlignment="1">
      <alignment horizontal="center" vertical="center" wrapText="1"/>
    </xf>
    <xf numFmtId="0" fontId="1" fillId="13" borderId="4" xfId="0" applyFont="1" applyFill="1" applyBorder="1" applyAlignment="1">
      <alignment horizontal="center" vertical="center" wrapText="1"/>
    </xf>
    <xf numFmtId="0" fontId="5" fillId="13" borderId="19" xfId="0" applyFont="1" applyFill="1" applyBorder="1" applyAlignment="1">
      <alignment horizontal="center" vertical="center" wrapText="1"/>
    </xf>
    <xf numFmtId="0" fontId="1" fillId="7" borderId="18" xfId="0" applyFont="1" applyFill="1" applyBorder="1" applyAlignment="1">
      <alignment horizontal="center" vertical="center" wrapText="1"/>
    </xf>
    <xf numFmtId="0" fontId="2" fillId="11" borderId="28" xfId="0" applyFont="1" applyFill="1" applyBorder="1" applyAlignment="1">
      <alignment horizontal="center" vertical="center" wrapText="1"/>
    </xf>
    <xf numFmtId="0" fontId="0" fillId="0" borderId="29" xfId="0" applyBorder="1" applyAlignment="1">
      <alignment wrapText="1"/>
    </xf>
    <xf numFmtId="0" fontId="0" fillId="0" borderId="30" xfId="0" applyBorder="1" applyAlignment="1">
      <alignment wrapText="1"/>
    </xf>
    <xf numFmtId="0" fontId="0" fillId="0" borderId="29" xfId="0" applyBorder="1" applyAlignment="1"/>
    <xf numFmtId="0" fontId="0" fillId="0" borderId="30" xfId="0" applyBorder="1" applyAlignment="1"/>
    <xf numFmtId="0" fontId="2" fillId="5" borderId="15"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2" fillId="6" borderId="17" xfId="0" applyFont="1"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4" borderId="9" xfId="0" applyFill="1" applyBorder="1" applyAlignment="1">
      <alignment horizontal="center" vertical="center" wrapText="1"/>
    </xf>
    <xf numFmtId="0" fontId="0" fillId="4" borderId="3"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1" fillId="2" borderId="19" xfId="0" applyFont="1" applyFill="1" applyBorder="1" applyAlignment="1">
      <alignment horizontal="center" vertical="center" wrapText="1"/>
    </xf>
    <xf numFmtId="0" fontId="1" fillId="0" borderId="0" xfId="0" applyFont="1" applyAlignment="1">
      <alignment horizontal="center" vertical="center" wrapText="1"/>
    </xf>
    <xf numFmtId="0" fontId="1" fillId="0" borderId="19" xfId="0" applyFont="1" applyBorder="1" applyAlignment="1">
      <alignment horizontal="center" vertical="center" wrapText="1"/>
    </xf>
    <xf numFmtId="0" fontId="5" fillId="2" borderId="20" xfId="0" applyFont="1" applyFill="1" applyBorder="1" applyAlignment="1">
      <alignment horizontal="center" vertical="center" wrapText="1"/>
    </xf>
    <xf numFmtId="0" fontId="2" fillId="8" borderId="28" xfId="0" applyFont="1" applyFill="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4" borderId="20"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3" fillId="9" borderId="23"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0" xfId="0" applyAlignment="1">
      <alignment horizontal="center" vertical="center" wrapText="1"/>
    </xf>
    <xf numFmtId="0" fontId="0" fillId="0" borderId="26" xfId="0" applyBorder="1" applyAlignment="1">
      <alignment horizontal="center" vertical="center" wrapText="1"/>
    </xf>
    <xf numFmtId="0" fontId="2" fillId="5" borderId="20" xfId="0" applyFont="1" applyFill="1" applyBorder="1" applyAlignment="1">
      <alignment horizontal="center" vertical="center" wrapText="1"/>
    </xf>
    <xf numFmtId="0" fontId="0" fillId="5" borderId="24" xfId="0" applyFill="1" applyBorder="1" applyAlignment="1">
      <alignment wrapText="1"/>
    </xf>
    <xf numFmtId="0" fontId="0" fillId="5" borderId="19" xfId="0" applyFill="1" applyBorder="1" applyAlignment="1">
      <alignment wrapText="1"/>
    </xf>
    <xf numFmtId="0" fontId="0" fillId="5" borderId="25" xfId="0" applyFill="1" applyBorder="1" applyAlignment="1">
      <alignment wrapText="1"/>
    </xf>
    <xf numFmtId="0" fontId="0" fillId="5" borderId="21" xfId="0" applyFill="1" applyBorder="1" applyAlignment="1">
      <alignment wrapText="1"/>
    </xf>
    <xf numFmtId="0" fontId="0" fillId="5" borderId="27" xfId="0" applyFill="1" applyBorder="1" applyAlignment="1">
      <alignment wrapText="1"/>
    </xf>
    <xf numFmtId="0" fontId="2" fillId="11" borderId="29" xfId="0" applyFont="1" applyFill="1" applyBorder="1" applyAlignment="1">
      <alignment horizontal="center" vertical="center" wrapText="1"/>
    </xf>
    <xf numFmtId="0" fontId="2" fillId="11" borderId="30" xfId="0" applyFont="1" applyFill="1" applyBorder="1" applyAlignment="1">
      <alignment horizontal="center" vertical="center" wrapText="1"/>
    </xf>
    <xf numFmtId="0" fontId="0" fillId="4" borderId="22" xfId="0" applyFill="1" applyBorder="1" applyAlignment="1">
      <alignment horizontal="center" vertical="center" wrapText="1"/>
    </xf>
    <xf numFmtId="0" fontId="0" fillId="0" borderId="31" xfId="0" applyBorder="1" applyAlignment="1">
      <alignment horizontal="center" vertical="center" wrapText="1"/>
    </xf>
    <xf numFmtId="0" fontId="0" fillId="16" borderId="21" xfId="0" applyFill="1" applyBorder="1" applyAlignment="1">
      <alignment horizontal="center" vertical="center"/>
    </xf>
    <xf numFmtId="0" fontId="0" fillId="16" borderId="38" xfId="0" applyFill="1" applyBorder="1" applyAlignment="1">
      <alignment horizontal="center" vertical="center"/>
    </xf>
    <xf numFmtId="0" fontId="0" fillId="16" borderId="39" xfId="0" applyFill="1" applyBorder="1" applyAlignment="1">
      <alignment horizontal="center" vertical="center"/>
    </xf>
    <xf numFmtId="0" fontId="0" fillId="16" borderId="47" xfId="0" applyFill="1" applyBorder="1" applyAlignment="1">
      <alignment horizontal="center" vertical="center"/>
    </xf>
    <xf numFmtId="0" fontId="0" fillId="6" borderId="15" xfId="0" applyFill="1" applyBorder="1" applyAlignment="1">
      <alignment horizontal="center" vertical="center"/>
    </xf>
    <xf numFmtId="0" fontId="0" fillId="5" borderId="15" xfId="0" applyFill="1" applyBorder="1" applyAlignment="1">
      <alignment horizontal="center" vertical="center"/>
    </xf>
    <xf numFmtId="0" fontId="0" fillId="6" borderId="19" xfId="0" applyFill="1" applyBorder="1" applyAlignment="1">
      <alignment horizontal="center" vertical="center"/>
    </xf>
    <xf numFmtId="0" fontId="0" fillId="5" borderId="31" xfId="0" applyFill="1" applyBorder="1" applyAlignment="1">
      <alignment horizontal="center" vertical="center"/>
    </xf>
    <xf numFmtId="2" fontId="0" fillId="4" borderId="16" xfId="0" applyNumberFormat="1" applyFill="1" applyBorder="1" applyAlignment="1">
      <alignment horizontal="center" vertical="center"/>
    </xf>
    <xf numFmtId="2" fontId="0" fillId="4" borderId="22" xfId="0" applyNumberFormat="1" applyFill="1" applyBorder="1" applyAlignment="1">
      <alignment horizontal="center" vertical="center"/>
    </xf>
    <xf numFmtId="2" fontId="0" fillId="8" borderId="17" xfId="0" applyNumberFormat="1" applyFill="1" applyBorder="1" applyAlignment="1">
      <alignment horizontal="center" vertical="center"/>
    </xf>
    <xf numFmtId="164" fontId="0" fillId="6" borderId="22" xfId="0" applyNumberFormat="1" applyFill="1" applyBorder="1" applyAlignment="1">
      <alignment horizontal="center" vertical="center"/>
    </xf>
    <xf numFmtId="164" fontId="0" fillId="6" borderId="0" xfId="0" applyNumberFormat="1" applyFill="1" applyBorder="1" applyAlignment="1">
      <alignment horizontal="center" vertical="center"/>
    </xf>
    <xf numFmtId="0" fontId="0" fillId="6" borderId="22" xfId="0" applyFill="1" applyBorder="1" applyAlignment="1">
      <alignment horizontal="center" vertical="center"/>
    </xf>
    <xf numFmtId="0" fontId="0" fillId="4" borderId="15" xfId="0" applyFill="1" applyBorder="1" applyAlignment="1">
      <alignment horizontal="center" vertical="center"/>
    </xf>
    <xf numFmtId="164" fontId="0" fillId="4" borderId="36" xfId="0" applyNumberFormat="1" applyFill="1" applyBorder="1" applyAlignment="1">
      <alignment horizontal="center" vertical="center"/>
    </xf>
    <xf numFmtId="2" fontId="0" fillId="4" borderId="15" xfId="0" applyNumberFormat="1" applyFill="1" applyBorder="1" applyAlignment="1">
      <alignment horizontal="center" vertical="center"/>
    </xf>
    <xf numFmtId="164" fontId="0" fillId="4" borderId="48" xfId="0" applyNumberFormat="1" applyFill="1" applyBorder="1" applyAlignment="1">
      <alignment horizontal="center" vertical="center"/>
    </xf>
    <xf numFmtId="2" fontId="0" fillId="4" borderId="17" xfId="0" applyNumberFormat="1" applyFill="1" applyBorder="1" applyAlignment="1">
      <alignment horizontal="center" vertical="center"/>
    </xf>
    <xf numFmtId="0" fontId="0" fillId="8" borderId="15" xfId="0" applyFill="1" applyBorder="1" applyAlignment="1">
      <alignment horizontal="center" vertical="center" wrapText="1"/>
    </xf>
    <xf numFmtId="0" fontId="0" fillId="8" borderId="15" xfId="0" applyFill="1" applyBorder="1" applyAlignment="1">
      <alignment horizontal="center" vertical="center"/>
    </xf>
    <xf numFmtId="164" fontId="0" fillId="8" borderId="36" xfId="0" applyNumberFormat="1" applyFill="1" applyBorder="1" applyAlignment="1">
      <alignment horizontal="center" vertical="center"/>
    </xf>
    <xf numFmtId="0" fontId="0" fillId="16" borderId="49" xfId="0" applyFill="1" applyBorder="1" applyAlignment="1">
      <alignment horizontal="center" vertical="center"/>
    </xf>
    <xf numFmtId="0" fontId="0" fillId="16" borderId="46" xfId="0"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barChart>
        <c:barDir val="col"/>
        <c:grouping val="clustered"/>
        <c:varyColors val="0"/>
        <c:ser>
          <c:idx val="0"/>
          <c:order val="0"/>
          <c:tx>
            <c:v>One Base</c:v>
          </c:tx>
          <c:spPr>
            <a:solidFill>
              <a:srgbClr val="0070C0"/>
            </a:solidFill>
          </c:spPr>
          <c:invertIfNegative val="0"/>
          <c:val>
            <c:numRef>
              <c:f>HotS!$B$2:$B$17</c:f>
              <c:numCache>
                <c:formatCode>General</c:formatCode>
                <c:ptCount val="16"/>
                <c:pt idx="0">
                  <c:v>42</c:v>
                </c:pt>
                <c:pt idx="1">
                  <c:v>84</c:v>
                </c:pt>
                <c:pt idx="2">
                  <c:v>126</c:v>
                </c:pt>
                <c:pt idx="3">
                  <c:v>168</c:v>
                </c:pt>
                <c:pt idx="4">
                  <c:v>210</c:v>
                </c:pt>
                <c:pt idx="5">
                  <c:v>257</c:v>
                </c:pt>
                <c:pt idx="6">
                  <c:v>294</c:v>
                </c:pt>
                <c:pt idx="7">
                  <c:v>336</c:v>
                </c:pt>
                <c:pt idx="8">
                  <c:v>378</c:v>
                </c:pt>
                <c:pt idx="9">
                  <c:v>420</c:v>
                </c:pt>
                <c:pt idx="10">
                  <c:v>462</c:v>
                </c:pt>
                <c:pt idx="11">
                  <c:v>504</c:v>
                </c:pt>
                <c:pt idx="12">
                  <c:v>546</c:v>
                </c:pt>
                <c:pt idx="13">
                  <c:v>588</c:v>
                </c:pt>
                <c:pt idx="14">
                  <c:v>630</c:v>
                </c:pt>
                <c:pt idx="15">
                  <c:v>672</c:v>
                </c:pt>
              </c:numCache>
            </c:numRef>
          </c:val>
        </c:ser>
        <c:ser>
          <c:idx val="1"/>
          <c:order val="1"/>
          <c:tx>
            <c:v>Two Base</c:v>
          </c:tx>
          <c:spPr>
            <a:solidFill>
              <a:srgbClr val="FF0000"/>
            </a:solidFill>
          </c:spPr>
          <c:invertIfNegative val="0"/>
          <c:val>
            <c:numRef>
              <c:f>HotS!$D$2:$D$17</c:f>
              <c:numCache>
                <c:formatCode>General</c:formatCode>
                <c:ptCount val="16"/>
                <c:pt idx="0">
                  <c:v>42</c:v>
                </c:pt>
                <c:pt idx="1">
                  <c:v>84</c:v>
                </c:pt>
                <c:pt idx="2">
                  <c:v>126</c:v>
                </c:pt>
                <c:pt idx="3">
                  <c:v>168</c:v>
                </c:pt>
                <c:pt idx="4">
                  <c:v>210</c:v>
                </c:pt>
                <c:pt idx="5">
                  <c:v>252</c:v>
                </c:pt>
                <c:pt idx="6">
                  <c:v>294</c:v>
                </c:pt>
                <c:pt idx="7">
                  <c:v>336</c:v>
                </c:pt>
                <c:pt idx="8">
                  <c:v>378</c:v>
                </c:pt>
                <c:pt idx="9">
                  <c:v>420</c:v>
                </c:pt>
                <c:pt idx="10">
                  <c:v>462</c:v>
                </c:pt>
                <c:pt idx="11">
                  <c:v>504</c:v>
                </c:pt>
                <c:pt idx="12">
                  <c:v>546</c:v>
                </c:pt>
                <c:pt idx="13">
                  <c:v>588</c:v>
                </c:pt>
                <c:pt idx="14">
                  <c:v>630</c:v>
                </c:pt>
                <c:pt idx="15">
                  <c:v>672</c:v>
                </c:pt>
              </c:numCache>
            </c:numRef>
          </c:val>
        </c:ser>
        <c:dLbls>
          <c:showLegendKey val="0"/>
          <c:showVal val="0"/>
          <c:showCatName val="0"/>
          <c:showSerName val="0"/>
          <c:showPercent val="0"/>
          <c:showBubbleSize val="0"/>
        </c:dLbls>
        <c:gapWidth val="116"/>
        <c:overlap val="-40"/>
        <c:axId val="101031296"/>
        <c:axId val="101037568"/>
      </c:barChart>
      <c:catAx>
        <c:axId val="101031296"/>
        <c:scaling>
          <c:orientation val="minMax"/>
        </c:scaling>
        <c:delete val="0"/>
        <c:axPos val="b"/>
        <c:title>
          <c:tx>
            <c:rich>
              <a:bodyPr/>
              <a:lstStyle/>
              <a:p>
                <a:pPr>
                  <a:defRPr/>
                </a:pPr>
                <a:r>
                  <a:rPr lang="en-CA"/>
                  <a:t>Number of Workers Total</a:t>
                </a:r>
              </a:p>
            </c:rich>
          </c:tx>
          <c:layout/>
          <c:overlay val="0"/>
        </c:title>
        <c:majorTickMark val="out"/>
        <c:minorTickMark val="none"/>
        <c:tickLblPos val="nextTo"/>
        <c:crossAx val="101037568"/>
        <c:crosses val="autoZero"/>
        <c:auto val="1"/>
        <c:lblAlgn val="ctr"/>
        <c:lblOffset val="100"/>
        <c:noMultiLvlLbl val="0"/>
      </c:catAx>
      <c:valAx>
        <c:axId val="101037568"/>
        <c:scaling>
          <c:orientation val="minMax"/>
        </c:scaling>
        <c:delete val="0"/>
        <c:axPos val="l"/>
        <c:majorGridlines/>
        <c:title>
          <c:tx>
            <c:rich>
              <a:bodyPr rot="0" vert="horz"/>
              <a:lstStyle/>
              <a:p>
                <a:pPr>
                  <a:defRPr/>
                </a:pPr>
                <a:r>
                  <a:rPr lang="en-CA"/>
                  <a:t>Minerals Per Minute</a:t>
                </a:r>
              </a:p>
              <a:p>
                <a:pPr>
                  <a:defRPr/>
                </a:pPr>
                <a:endParaRPr lang="en-CA"/>
              </a:p>
            </c:rich>
          </c:tx>
          <c:layout/>
          <c:overlay val="0"/>
        </c:title>
        <c:numFmt formatCode="General" sourceLinked="1"/>
        <c:majorTickMark val="out"/>
        <c:minorTickMark val="none"/>
        <c:tickLblPos val="nextTo"/>
        <c:crossAx val="10103129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tx>
            <c:v>Double Harvesting</c:v>
          </c:tx>
          <c:spPr>
            <a:solidFill>
              <a:srgbClr val="0070C0"/>
            </a:solidFill>
          </c:spPr>
          <c:cat>
            <c:numRef>
              <c:f>'Double Harvest three trip (3x3)'!$A$2:$A$17</c:f>
              <c:numCache>
                <c:formatCode>General</c:formatCode>
                <c:ptCount val="1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numCache>
            </c:numRef>
          </c:cat>
          <c:val>
            <c:numRef>
              <c:f>'Two Harvest One Trip '!$B$2:$B$17</c:f>
              <c:numCache>
                <c:formatCode>General</c:formatCode>
                <c:ptCount val="16"/>
                <c:pt idx="0">
                  <c:v>57.9</c:v>
                </c:pt>
                <c:pt idx="1">
                  <c:v>115.8</c:v>
                </c:pt>
                <c:pt idx="2">
                  <c:v>173.7</c:v>
                </c:pt>
                <c:pt idx="3">
                  <c:v>231.6</c:v>
                </c:pt>
                <c:pt idx="4">
                  <c:v>289.5</c:v>
                </c:pt>
                <c:pt idx="5">
                  <c:v>347.4</c:v>
                </c:pt>
                <c:pt idx="6">
                  <c:v>405.3</c:v>
                </c:pt>
                <c:pt idx="7">
                  <c:v>463.3</c:v>
                </c:pt>
                <c:pt idx="8">
                  <c:v>498</c:v>
                </c:pt>
                <c:pt idx="9">
                  <c:v>508</c:v>
                </c:pt>
                <c:pt idx="10">
                  <c:v>540</c:v>
                </c:pt>
                <c:pt idx="11">
                  <c:v>570</c:v>
                </c:pt>
                <c:pt idx="12">
                  <c:v>608</c:v>
                </c:pt>
                <c:pt idx="13">
                  <c:v>648</c:v>
                </c:pt>
                <c:pt idx="14">
                  <c:v>686</c:v>
                </c:pt>
                <c:pt idx="15">
                  <c:v>710</c:v>
                </c:pt>
              </c:numCache>
            </c:numRef>
          </c:val>
        </c:ser>
        <c:ser>
          <c:idx val="1"/>
          <c:order val="1"/>
          <c:tx>
            <c:v>Worker Pairing</c:v>
          </c:tx>
          <c:spPr>
            <a:solidFill>
              <a:srgbClr val="FF0000"/>
            </a:solidFill>
            <a:ln w="25400">
              <a:noFill/>
            </a:ln>
          </c:spPr>
          <c:cat>
            <c:numRef>
              <c:f>'Double Harvest three trip (3x3)'!$A$2:$A$17</c:f>
              <c:numCache>
                <c:formatCode>General</c:formatCode>
                <c:ptCount val="1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numCache>
            </c:numRef>
          </c:cat>
          <c:val>
            <c:numRef>
              <c:f>HotS!$B$2:$B$17</c:f>
              <c:numCache>
                <c:formatCode>General</c:formatCode>
                <c:ptCount val="16"/>
                <c:pt idx="0">
                  <c:v>42</c:v>
                </c:pt>
                <c:pt idx="1">
                  <c:v>84</c:v>
                </c:pt>
                <c:pt idx="2">
                  <c:v>126</c:v>
                </c:pt>
                <c:pt idx="3">
                  <c:v>168</c:v>
                </c:pt>
                <c:pt idx="4">
                  <c:v>210</c:v>
                </c:pt>
                <c:pt idx="5">
                  <c:v>257</c:v>
                </c:pt>
                <c:pt idx="6">
                  <c:v>294</c:v>
                </c:pt>
                <c:pt idx="7">
                  <c:v>336</c:v>
                </c:pt>
                <c:pt idx="8">
                  <c:v>378</c:v>
                </c:pt>
                <c:pt idx="9">
                  <c:v>420</c:v>
                </c:pt>
                <c:pt idx="10">
                  <c:v>462</c:v>
                </c:pt>
                <c:pt idx="11">
                  <c:v>504</c:v>
                </c:pt>
                <c:pt idx="12">
                  <c:v>546</c:v>
                </c:pt>
                <c:pt idx="13">
                  <c:v>588</c:v>
                </c:pt>
                <c:pt idx="14">
                  <c:v>630</c:v>
                </c:pt>
                <c:pt idx="15">
                  <c:v>672</c:v>
                </c:pt>
              </c:numCache>
            </c:numRef>
          </c:val>
        </c:ser>
        <c:dLbls>
          <c:showLegendKey val="0"/>
          <c:showVal val="0"/>
          <c:showCatName val="0"/>
          <c:showSerName val="0"/>
          <c:showPercent val="0"/>
          <c:showBubbleSize val="0"/>
        </c:dLbls>
        <c:axId val="117793920"/>
        <c:axId val="117795840"/>
      </c:areaChart>
      <c:catAx>
        <c:axId val="117793920"/>
        <c:scaling>
          <c:orientation val="minMax"/>
        </c:scaling>
        <c:delete val="0"/>
        <c:axPos val="b"/>
        <c:title>
          <c:tx>
            <c:rich>
              <a:bodyPr/>
              <a:lstStyle/>
              <a:p>
                <a:pPr>
                  <a:defRPr/>
                </a:pPr>
                <a:r>
                  <a:rPr lang="en-CA"/>
                  <a:t>Workers Mining on 8 Mineral</a:t>
                </a:r>
                <a:r>
                  <a:rPr lang="en-CA" baseline="0"/>
                  <a:t> Nodes</a:t>
                </a:r>
              </a:p>
            </c:rich>
          </c:tx>
          <c:overlay val="0"/>
        </c:title>
        <c:numFmt formatCode="General" sourceLinked="1"/>
        <c:majorTickMark val="out"/>
        <c:minorTickMark val="none"/>
        <c:tickLblPos val="nextTo"/>
        <c:crossAx val="117795840"/>
        <c:crosses val="autoZero"/>
        <c:auto val="1"/>
        <c:lblAlgn val="ctr"/>
        <c:lblOffset val="100"/>
        <c:noMultiLvlLbl val="0"/>
      </c:catAx>
      <c:valAx>
        <c:axId val="117795840"/>
        <c:scaling>
          <c:orientation val="minMax"/>
        </c:scaling>
        <c:delete val="0"/>
        <c:axPos val="l"/>
        <c:majorGridlines/>
        <c:title>
          <c:tx>
            <c:rich>
              <a:bodyPr rot="0" vert="horz"/>
              <a:lstStyle/>
              <a:p>
                <a:pPr>
                  <a:defRPr/>
                </a:pPr>
                <a:r>
                  <a:rPr lang="en-CA"/>
                  <a:t>Minerals Per Minute</a:t>
                </a:r>
              </a:p>
            </c:rich>
          </c:tx>
          <c:overlay val="0"/>
        </c:title>
        <c:numFmt formatCode="General" sourceLinked="1"/>
        <c:majorTickMark val="out"/>
        <c:minorTickMark val="none"/>
        <c:tickLblPos val="nextTo"/>
        <c:crossAx val="117793920"/>
        <c:crosses val="autoZero"/>
        <c:crossBetween val="midCat"/>
      </c:valAx>
    </c:plotArea>
    <c:legend>
      <c:legendPos val="r"/>
      <c:overlay val="0"/>
    </c:legend>
    <c:plotVisOnly val="1"/>
    <c:dispBlanksAs val="zero"/>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Misc!$N$23</c:f>
              <c:strCache>
                <c:ptCount val="1"/>
                <c:pt idx="0">
                  <c:v>Three Base</c:v>
                </c:pt>
              </c:strCache>
            </c:strRef>
          </c:tx>
          <c:spPr>
            <a:solidFill>
              <a:srgbClr val="0070C0"/>
            </a:solidFill>
          </c:spPr>
          <c:invertIfNegative val="0"/>
          <c:dLbls>
            <c:dLbl>
              <c:idx val="0"/>
              <c:showLegendKey val="0"/>
              <c:showVal val="1"/>
              <c:showCatName val="0"/>
              <c:showSerName val="0"/>
              <c:showPercent val="0"/>
              <c:showBubbleSize val="0"/>
            </c:dLbl>
            <c:dLbl>
              <c:idx val="1"/>
              <c:showLegendKey val="0"/>
              <c:showVal val="1"/>
              <c:showCatName val="0"/>
              <c:showSerName val="0"/>
              <c:showPercent val="0"/>
              <c:showBubbleSize val="0"/>
            </c:dLbl>
            <c:showLegendKey val="0"/>
            <c:showVal val="0"/>
            <c:showCatName val="0"/>
            <c:showSerName val="0"/>
            <c:showPercent val="0"/>
            <c:showBubbleSize val="0"/>
          </c:dLbls>
          <c:cat>
            <c:strLit>
              <c:ptCount val="1"/>
              <c:pt idx="0">
                <c:v>Three vs Four vs Five Base Mineral Income (48 workers on minerals)</c:v>
              </c:pt>
            </c:strLit>
          </c:cat>
          <c:val>
            <c:numRef>
              <c:f>Misc!$N$24</c:f>
              <c:numCache>
                <c:formatCode>General</c:formatCode>
                <c:ptCount val="1"/>
                <c:pt idx="0">
                  <c:v>2130</c:v>
                </c:pt>
              </c:numCache>
            </c:numRef>
          </c:val>
        </c:ser>
        <c:ser>
          <c:idx val="1"/>
          <c:order val="1"/>
          <c:tx>
            <c:strRef>
              <c:f>Misc!$O$23</c:f>
              <c:strCache>
                <c:ptCount val="1"/>
                <c:pt idx="0">
                  <c:v>Four Base</c:v>
                </c:pt>
              </c:strCache>
            </c:strRef>
          </c:tx>
          <c:spPr>
            <a:solidFill>
              <a:srgbClr val="FF0000"/>
            </a:solidFill>
          </c:spPr>
          <c:invertIfNegative val="0"/>
          <c:dLbls>
            <c:showLegendKey val="0"/>
            <c:showVal val="1"/>
            <c:showCatName val="0"/>
            <c:showSerName val="0"/>
            <c:showPercent val="0"/>
            <c:showBubbleSize val="0"/>
            <c:showLeaderLines val="0"/>
          </c:dLbls>
          <c:cat>
            <c:strLit>
              <c:ptCount val="1"/>
              <c:pt idx="0">
                <c:v>Three vs Four vs Five Base Mineral Income (48 workers on minerals)</c:v>
              </c:pt>
            </c:strLit>
          </c:cat>
          <c:val>
            <c:numRef>
              <c:f>Misc!$O$24</c:f>
              <c:numCache>
                <c:formatCode>General</c:formatCode>
                <c:ptCount val="1"/>
                <c:pt idx="0">
                  <c:v>2280</c:v>
                </c:pt>
              </c:numCache>
            </c:numRef>
          </c:val>
        </c:ser>
        <c:ser>
          <c:idx val="2"/>
          <c:order val="2"/>
          <c:tx>
            <c:strRef>
              <c:f>Misc!$P$23</c:f>
              <c:strCache>
                <c:ptCount val="1"/>
                <c:pt idx="0">
                  <c:v>Five Base</c:v>
                </c:pt>
              </c:strCache>
            </c:strRef>
          </c:tx>
          <c:spPr>
            <a:solidFill>
              <a:srgbClr val="00B050"/>
            </a:solidFill>
          </c:spPr>
          <c:invertIfNegative val="0"/>
          <c:dLbls>
            <c:showLegendKey val="0"/>
            <c:showVal val="1"/>
            <c:showCatName val="0"/>
            <c:showSerName val="0"/>
            <c:showPercent val="0"/>
            <c:showBubbleSize val="0"/>
            <c:showLeaderLines val="0"/>
          </c:dLbls>
          <c:cat>
            <c:strLit>
              <c:ptCount val="1"/>
              <c:pt idx="0">
                <c:v>Three vs Four vs Five Base Mineral Income (48 workers on minerals)</c:v>
              </c:pt>
            </c:strLit>
          </c:cat>
          <c:val>
            <c:numRef>
              <c:f>Misc!$P$24</c:f>
              <c:numCache>
                <c:formatCode>General</c:formatCode>
                <c:ptCount val="1"/>
                <c:pt idx="0">
                  <c:v>2520</c:v>
                </c:pt>
              </c:numCache>
            </c:numRef>
          </c:val>
        </c:ser>
        <c:dLbls>
          <c:showLegendKey val="0"/>
          <c:showVal val="0"/>
          <c:showCatName val="0"/>
          <c:showSerName val="0"/>
          <c:showPercent val="0"/>
          <c:showBubbleSize val="0"/>
        </c:dLbls>
        <c:gapWidth val="94"/>
        <c:overlap val="-59"/>
        <c:axId val="117827456"/>
        <c:axId val="117828992"/>
      </c:barChart>
      <c:catAx>
        <c:axId val="117827456"/>
        <c:scaling>
          <c:orientation val="minMax"/>
        </c:scaling>
        <c:delete val="0"/>
        <c:axPos val="b"/>
        <c:numFmt formatCode="General" sourceLinked="1"/>
        <c:majorTickMark val="out"/>
        <c:minorTickMark val="none"/>
        <c:tickLblPos val="nextTo"/>
        <c:crossAx val="117828992"/>
        <c:crosses val="autoZero"/>
        <c:auto val="1"/>
        <c:lblAlgn val="ctr"/>
        <c:lblOffset val="100"/>
        <c:noMultiLvlLbl val="0"/>
      </c:catAx>
      <c:valAx>
        <c:axId val="117828992"/>
        <c:scaling>
          <c:orientation val="minMax"/>
          <c:min val="0"/>
        </c:scaling>
        <c:delete val="0"/>
        <c:axPos val="l"/>
        <c:majorGridlines/>
        <c:title>
          <c:tx>
            <c:rich>
              <a:bodyPr rot="0" vert="horz"/>
              <a:lstStyle/>
              <a:p>
                <a:pPr>
                  <a:defRPr/>
                </a:pPr>
                <a:r>
                  <a:rPr lang="en-CA"/>
                  <a:t>Mineral Income Per Minute</a:t>
                </a:r>
              </a:p>
            </c:rich>
          </c:tx>
          <c:overlay val="0"/>
        </c:title>
        <c:numFmt formatCode="General" sourceLinked="1"/>
        <c:majorTickMark val="out"/>
        <c:minorTickMark val="none"/>
        <c:tickLblPos val="nextTo"/>
        <c:crossAx val="11782745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0"/>
          <c:order val="0"/>
          <c:tx>
            <c:v>24 Workers One Base</c:v>
          </c:tx>
          <c:spPr>
            <a:solidFill>
              <a:srgbClr val="0070C0"/>
            </a:solidFill>
          </c:spPr>
          <c:val>
            <c:numRef>
              <c:f>HotS!$B$2:$B$25</c:f>
              <c:numCache>
                <c:formatCode>General</c:formatCode>
                <c:ptCount val="24"/>
                <c:pt idx="0">
                  <c:v>42</c:v>
                </c:pt>
                <c:pt idx="1">
                  <c:v>84</c:v>
                </c:pt>
                <c:pt idx="2">
                  <c:v>126</c:v>
                </c:pt>
                <c:pt idx="3">
                  <c:v>168</c:v>
                </c:pt>
                <c:pt idx="4">
                  <c:v>210</c:v>
                </c:pt>
                <c:pt idx="5">
                  <c:v>257</c:v>
                </c:pt>
                <c:pt idx="6">
                  <c:v>294</c:v>
                </c:pt>
                <c:pt idx="7">
                  <c:v>336</c:v>
                </c:pt>
                <c:pt idx="8">
                  <c:v>378</c:v>
                </c:pt>
                <c:pt idx="9">
                  <c:v>420</c:v>
                </c:pt>
                <c:pt idx="10">
                  <c:v>462</c:v>
                </c:pt>
                <c:pt idx="11">
                  <c:v>504</c:v>
                </c:pt>
                <c:pt idx="12">
                  <c:v>546</c:v>
                </c:pt>
                <c:pt idx="13">
                  <c:v>588</c:v>
                </c:pt>
                <c:pt idx="14">
                  <c:v>630</c:v>
                </c:pt>
                <c:pt idx="15">
                  <c:v>672</c:v>
                </c:pt>
                <c:pt idx="16">
                  <c:v>707.5</c:v>
                </c:pt>
                <c:pt idx="17">
                  <c:v>745</c:v>
                </c:pt>
                <c:pt idx="18">
                  <c:v>745</c:v>
                </c:pt>
                <c:pt idx="19">
                  <c:v>753</c:v>
                </c:pt>
                <c:pt idx="20">
                  <c:v>780</c:v>
                </c:pt>
                <c:pt idx="21">
                  <c:v>790</c:v>
                </c:pt>
                <c:pt idx="22">
                  <c:v>795</c:v>
                </c:pt>
                <c:pt idx="23">
                  <c:v>817.5</c:v>
                </c:pt>
              </c:numCache>
            </c:numRef>
          </c:val>
        </c:ser>
        <c:dLbls>
          <c:showLegendKey val="0"/>
          <c:showVal val="0"/>
          <c:showCatName val="0"/>
          <c:showSerName val="0"/>
          <c:showPercent val="0"/>
          <c:showBubbleSize val="0"/>
        </c:dLbls>
        <c:axId val="117000064"/>
        <c:axId val="117006336"/>
      </c:areaChart>
      <c:catAx>
        <c:axId val="117000064"/>
        <c:scaling>
          <c:orientation val="minMax"/>
        </c:scaling>
        <c:delete val="0"/>
        <c:axPos val="b"/>
        <c:title>
          <c:tx>
            <c:rich>
              <a:bodyPr/>
              <a:lstStyle/>
              <a:p>
                <a:pPr>
                  <a:defRPr/>
                </a:pPr>
                <a:r>
                  <a:rPr lang="en-CA"/>
                  <a:t>Number of Workers Total</a:t>
                </a:r>
              </a:p>
            </c:rich>
          </c:tx>
          <c:layout/>
          <c:overlay val="0"/>
        </c:title>
        <c:majorTickMark val="out"/>
        <c:minorTickMark val="none"/>
        <c:tickLblPos val="nextTo"/>
        <c:crossAx val="117006336"/>
        <c:crosses val="autoZero"/>
        <c:auto val="1"/>
        <c:lblAlgn val="ctr"/>
        <c:lblOffset val="100"/>
        <c:noMultiLvlLbl val="0"/>
      </c:catAx>
      <c:valAx>
        <c:axId val="117006336"/>
        <c:scaling>
          <c:orientation val="minMax"/>
        </c:scaling>
        <c:delete val="0"/>
        <c:axPos val="l"/>
        <c:majorGridlines/>
        <c:title>
          <c:tx>
            <c:rich>
              <a:bodyPr rot="0" vert="horz"/>
              <a:lstStyle/>
              <a:p>
                <a:pPr>
                  <a:defRPr/>
                </a:pPr>
                <a:r>
                  <a:rPr lang="en-CA"/>
                  <a:t>Minerals per Minute</a:t>
                </a:r>
              </a:p>
            </c:rich>
          </c:tx>
          <c:layout/>
          <c:overlay val="0"/>
        </c:title>
        <c:numFmt formatCode="General" sourceLinked="1"/>
        <c:majorTickMark val="out"/>
        <c:minorTickMark val="none"/>
        <c:tickLblPos val="nextTo"/>
        <c:crossAx val="117000064"/>
        <c:crosses val="autoZero"/>
        <c:crossBetween val="midCat"/>
      </c:valAx>
    </c:plotArea>
    <c:plotVisOnly val="1"/>
    <c:dispBlanksAs val="zero"/>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1"/>
          <c:order val="0"/>
          <c:tx>
            <c:v>Two Base 24 Workers (16/8 split)</c:v>
          </c:tx>
          <c:spPr>
            <a:solidFill>
              <a:srgbClr val="C00000"/>
            </a:solidFill>
          </c:spPr>
          <c:val>
            <c:numRef>
              <c:f>HotS!$D$2:$D$25</c:f>
              <c:numCache>
                <c:formatCode>General</c:formatCode>
                <c:ptCount val="24"/>
                <c:pt idx="0">
                  <c:v>42</c:v>
                </c:pt>
                <c:pt idx="1">
                  <c:v>84</c:v>
                </c:pt>
                <c:pt idx="2">
                  <c:v>126</c:v>
                </c:pt>
                <c:pt idx="3">
                  <c:v>168</c:v>
                </c:pt>
                <c:pt idx="4">
                  <c:v>210</c:v>
                </c:pt>
                <c:pt idx="5">
                  <c:v>252</c:v>
                </c:pt>
                <c:pt idx="6">
                  <c:v>294</c:v>
                </c:pt>
                <c:pt idx="7">
                  <c:v>336</c:v>
                </c:pt>
                <c:pt idx="8">
                  <c:v>378</c:v>
                </c:pt>
                <c:pt idx="9">
                  <c:v>420</c:v>
                </c:pt>
                <c:pt idx="10">
                  <c:v>462</c:v>
                </c:pt>
                <c:pt idx="11">
                  <c:v>504</c:v>
                </c:pt>
                <c:pt idx="12">
                  <c:v>546</c:v>
                </c:pt>
                <c:pt idx="13">
                  <c:v>588</c:v>
                </c:pt>
                <c:pt idx="14">
                  <c:v>630</c:v>
                </c:pt>
                <c:pt idx="15">
                  <c:v>672</c:v>
                </c:pt>
                <c:pt idx="16">
                  <c:v>714</c:v>
                </c:pt>
                <c:pt idx="17">
                  <c:v>756</c:v>
                </c:pt>
                <c:pt idx="18">
                  <c:v>798</c:v>
                </c:pt>
                <c:pt idx="19">
                  <c:v>840</c:v>
                </c:pt>
                <c:pt idx="20">
                  <c:v>882</c:v>
                </c:pt>
                <c:pt idx="21">
                  <c:v>924</c:v>
                </c:pt>
                <c:pt idx="22">
                  <c:v>966</c:v>
                </c:pt>
                <c:pt idx="23">
                  <c:v>1008</c:v>
                </c:pt>
              </c:numCache>
            </c:numRef>
          </c:val>
        </c:ser>
        <c:ser>
          <c:idx val="0"/>
          <c:order val="1"/>
          <c:tx>
            <c:v>One base 24 Workers</c:v>
          </c:tx>
          <c:spPr>
            <a:solidFill>
              <a:srgbClr val="0070C0"/>
            </a:solidFill>
          </c:spPr>
          <c:val>
            <c:numRef>
              <c:f>HotS!$B$2:$B$25</c:f>
              <c:numCache>
                <c:formatCode>General</c:formatCode>
                <c:ptCount val="24"/>
                <c:pt idx="0">
                  <c:v>42</c:v>
                </c:pt>
                <c:pt idx="1">
                  <c:v>84</c:v>
                </c:pt>
                <c:pt idx="2">
                  <c:v>126</c:v>
                </c:pt>
                <c:pt idx="3">
                  <c:v>168</c:v>
                </c:pt>
                <c:pt idx="4">
                  <c:v>210</c:v>
                </c:pt>
                <c:pt idx="5">
                  <c:v>257</c:v>
                </c:pt>
                <c:pt idx="6">
                  <c:v>294</c:v>
                </c:pt>
                <c:pt idx="7">
                  <c:v>336</c:v>
                </c:pt>
                <c:pt idx="8">
                  <c:v>378</c:v>
                </c:pt>
                <c:pt idx="9">
                  <c:v>420</c:v>
                </c:pt>
                <c:pt idx="10">
                  <c:v>462</c:v>
                </c:pt>
                <c:pt idx="11">
                  <c:v>504</c:v>
                </c:pt>
                <c:pt idx="12">
                  <c:v>546</c:v>
                </c:pt>
                <c:pt idx="13">
                  <c:v>588</c:v>
                </c:pt>
                <c:pt idx="14">
                  <c:v>630</c:v>
                </c:pt>
                <c:pt idx="15">
                  <c:v>672</c:v>
                </c:pt>
                <c:pt idx="16">
                  <c:v>707.5</c:v>
                </c:pt>
                <c:pt idx="17">
                  <c:v>745</c:v>
                </c:pt>
                <c:pt idx="18">
                  <c:v>745</c:v>
                </c:pt>
                <c:pt idx="19">
                  <c:v>753</c:v>
                </c:pt>
                <c:pt idx="20">
                  <c:v>780</c:v>
                </c:pt>
                <c:pt idx="21">
                  <c:v>790</c:v>
                </c:pt>
                <c:pt idx="22">
                  <c:v>795</c:v>
                </c:pt>
                <c:pt idx="23">
                  <c:v>817.5</c:v>
                </c:pt>
              </c:numCache>
            </c:numRef>
          </c:val>
        </c:ser>
        <c:dLbls>
          <c:showLegendKey val="0"/>
          <c:showVal val="0"/>
          <c:showCatName val="0"/>
          <c:showSerName val="0"/>
          <c:showPercent val="0"/>
          <c:showBubbleSize val="0"/>
        </c:dLbls>
        <c:axId val="117031680"/>
        <c:axId val="117033600"/>
      </c:areaChart>
      <c:catAx>
        <c:axId val="117031680"/>
        <c:scaling>
          <c:orientation val="minMax"/>
        </c:scaling>
        <c:delete val="0"/>
        <c:axPos val="b"/>
        <c:title>
          <c:tx>
            <c:rich>
              <a:bodyPr/>
              <a:lstStyle/>
              <a:p>
                <a:pPr>
                  <a:defRPr/>
                </a:pPr>
                <a:r>
                  <a:rPr lang="en-CA"/>
                  <a:t>Number</a:t>
                </a:r>
                <a:r>
                  <a:rPr lang="en-CA" baseline="0"/>
                  <a:t> of Workers Total</a:t>
                </a:r>
              </a:p>
            </c:rich>
          </c:tx>
          <c:layout/>
          <c:overlay val="0"/>
        </c:title>
        <c:majorTickMark val="out"/>
        <c:minorTickMark val="none"/>
        <c:tickLblPos val="nextTo"/>
        <c:crossAx val="117033600"/>
        <c:crosses val="autoZero"/>
        <c:auto val="1"/>
        <c:lblAlgn val="ctr"/>
        <c:lblOffset val="100"/>
        <c:noMultiLvlLbl val="0"/>
      </c:catAx>
      <c:valAx>
        <c:axId val="117033600"/>
        <c:scaling>
          <c:orientation val="minMax"/>
        </c:scaling>
        <c:delete val="0"/>
        <c:axPos val="l"/>
        <c:majorGridlines/>
        <c:title>
          <c:tx>
            <c:rich>
              <a:bodyPr rot="0" vert="horz"/>
              <a:lstStyle/>
              <a:p>
                <a:pPr>
                  <a:defRPr/>
                </a:pPr>
                <a:r>
                  <a:rPr lang="en-CA"/>
                  <a:t>Minerals Per Minute</a:t>
                </a:r>
              </a:p>
            </c:rich>
          </c:tx>
          <c:layout/>
          <c:overlay val="0"/>
        </c:title>
        <c:numFmt formatCode="General" sourceLinked="1"/>
        <c:majorTickMark val="out"/>
        <c:minorTickMark val="none"/>
        <c:tickLblPos val="nextTo"/>
        <c:crossAx val="117031680"/>
        <c:crosses val="autoZero"/>
        <c:crossBetween val="midCat"/>
      </c:valAx>
    </c:plotArea>
    <c:legend>
      <c:legendPos val="r"/>
      <c:layout/>
      <c:overlay val="0"/>
    </c:legend>
    <c:plotVisOnly val="1"/>
    <c:dispBlanksAs val="zero"/>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lineChart>
        <c:grouping val="standard"/>
        <c:varyColors val="0"/>
        <c:ser>
          <c:idx val="0"/>
          <c:order val="0"/>
          <c:tx>
            <c:v>HotS</c:v>
          </c:tx>
          <c:val>
            <c:numRef>
              <c:f>HotS!$B$2:$B$25</c:f>
              <c:numCache>
                <c:formatCode>General</c:formatCode>
                <c:ptCount val="24"/>
                <c:pt idx="0">
                  <c:v>42</c:v>
                </c:pt>
                <c:pt idx="1">
                  <c:v>84</c:v>
                </c:pt>
                <c:pt idx="2">
                  <c:v>126</c:v>
                </c:pt>
                <c:pt idx="3">
                  <c:v>168</c:v>
                </c:pt>
                <c:pt idx="4">
                  <c:v>210</c:v>
                </c:pt>
                <c:pt idx="5">
                  <c:v>257</c:v>
                </c:pt>
                <c:pt idx="6">
                  <c:v>294</c:v>
                </c:pt>
                <c:pt idx="7">
                  <c:v>336</c:v>
                </c:pt>
                <c:pt idx="8">
                  <c:v>378</c:v>
                </c:pt>
                <c:pt idx="9">
                  <c:v>420</c:v>
                </c:pt>
                <c:pt idx="10">
                  <c:v>462</c:v>
                </c:pt>
                <c:pt idx="11">
                  <c:v>504</c:v>
                </c:pt>
                <c:pt idx="12">
                  <c:v>546</c:v>
                </c:pt>
                <c:pt idx="13">
                  <c:v>588</c:v>
                </c:pt>
                <c:pt idx="14">
                  <c:v>630</c:v>
                </c:pt>
                <c:pt idx="15">
                  <c:v>672</c:v>
                </c:pt>
                <c:pt idx="16">
                  <c:v>707.5</c:v>
                </c:pt>
                <c:pt idx="17">
                  <c:v>745</c:v>
                </c:pt>
                <c:pt idx="18">
                  <c:v>745</c:v>
                </c:pt>
                <c:pt idx="19">
                  <c:v>753</c:v>
                </c:pt>
                <c:pt idx="20">
                  <c:v>780</c:v>
                </c:pt>
                <c:pt idx="21">
                  <c:v>790</c:v>
                </c:pt>
                <c:pt idx="22">
                  <c:v>795</c:v>
                </c:pt>
                <c:pt idx="23">
                  <c:v>817.5</c:v>
                </c:pt>
              </c:numCache>
            </c:numRef>
          </c:val>
          <c:smooth val="0"/>
        </c:ser>
        <c:ser>
          <c:idx val="1"/>
          <c:order val="1"/>
          <c:tx>
            <c:v>DH9</c:v>
          </c:tx>
          <c:val>
            <c:numRef>
              <c:f>'DH (3x3 in 2 time)'!$B$2:$B$25</c:f>
              <c:numCache>
                <c:formatCode>General</c:formatCode>
                <c:ptCount val="24"/>
                <c:pt idx="0">
                  <c:v>48</c:v>
                </c:pt>
                <c:pt idx="1">
                  <c:v>96</c:v>
                </c:pt>
                <c:pt idx="2">
                  <c:v>144</c:v>
                </c:pt>
                <c:pt idx="3">
                  <c:v>192</c:v>
                </c:pt>
                <c:pt idx="4">
                  <c:v>240</c:v>
                </c:pt>
                <c:pt idx="5">
                  <c:v>288</c:v>
                </c:pt>
                <c:pt idx="6">
                  <c:v>336</c:v>
                </c:pt>
                <c:pt idx="7" formatCode="0.0">
                  <c:v>384</c:v>
                </c:pt>
                <c:pt idx="8">
                  <c:v>419.65</c:v>
                </c:pt>
                <c:pt idx="9">
                  <c:v>455.2</c:v>
                </c:pt>
                <c:pt idx="10">
                  <c:v>491.3</c:v>
                </c:pt>
                <c:pt idx="11">
                  <c:v>526.5</c:v>
                </c:pt>
                <c:pt idx="12">
                  <c:v>551.35</c:v>
                </c:pt>
                <c:pt idx="13">
                  <c:v>591.70000000000005</c:v>
                </c:pt>
                <c:pt idx="14">
                  <c:v>607.70000000000005</c:v>
                </c:pt>
                <c:pt idx="15">
                  <c:v>625.25</c:v>
                </c:pt>
                <c:pt idx="16">
                  <c:v>631.14</c:v>
                </c:pt>
                <c:pt idx="17">
                  <c:v>641.28</c:v>
                </c:pt>
                <c:pt idx="18">
                  <c:v>661.08</c:v>
                </c:pt>
                <c:pt idx="19">
                  <c:v>670.92</c:v>
                </c:pt>
                <c:pt idx="20">
                  <c:v>685.08</c:v>
                </c:pt>
                <c:pt idx="21">
                  <c:v>695.34</c:v>
                </c:pt>
                <c:pt idx="22">
                  <c:v>706.2</c:v>
                </c:pt>
                <c:pt idx="23">
                  <c:v>713.22</c:v>
                </c:pt>
              </c:numCache>
            </c:numRef>
          </c:val>
          <c:smooth val="0"/>
        </c:ser>
        <c:dLbls>
          <c:showLegendKey val="0"/>
          <c:showVal val="0"/>
          <c:showCatName val="0"/>
          <c:showSerName val="0"/>
          <c:showPercent val="0"/>
          <c:showBubbleSize val="0"/>
        </c:dLbls>
        <c:marker val="1"/>
        <c:smooth val="0"/>
        <c:axId val="116755840"/>
        <c:axId val="116757632"/>
      </c:lineChart>
      <c:catAx>
        <c:axId val="116755840"/>
        <c:scaling>
          <c:orientation val="minMax"/>
        </c:scaling>
        <c:delete val="0"/>
        <c:axPos val="b"/>
        <c:majorTickMark val="none"/>
        <c:minorTickMark val="none"/>
        <c:tickLblPos val="nextTo"/>
        <c:crossAx val="116757632"/>
        <c:crosses val="autoZero"/>
        <c:auto val="1"/>
        <c:lblAlgn val="ctr"/>
        <c:lblOffset val="100"/>
        <c:noMultiLvlLbl val="0"/>
      </c:catAx>
      <c:valAx>
        <c:axId val="116757632"/>
        <c:scaling>
          <c:orientation val="minMax"/>
        </c:scaling>
        <c:delete val="0"/>
        <c:axPos val="l"/>
        <c:majorGridlines/>
        <c:title>
          <c:layout/>
          <c:overlay val="0"/>
        </c:title>
        <c:numFmt formatCode="General" sourceLinked="1"/>
        <c:majorTickMark val="none"/>
        <c:minorTickMark val="none"/>
        <c:tickLblPos val="nextTo"/>
        <c:crossAx val="116755840"/>
        <c:crosses val="autoZero"/>
        <c:crossBetween val="between"/>
      </c:valAx>
    </c:plotArea>
    <c:legend>
      <c:legendPos val="r"/>
      <c:layout/>
      <c:overlay val="0"/>
    </c:legend>
    <c:plotVisOnly val="1"/>
    <c:dispBlanksAs val="zero"/>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1"/>
          <c:order val="0"/>
          <c:tx>
            <c:v>Two Base 16 Workers</c:v>
          </c:tx>
          <c:val>
            <c:numRef>
              <c:f>'Two Harvest One Trip '!$D$2:$D$17</c:f>
              <c:numCache>
                <c:formatCode>General</c:formatCode>
                <c:ptCount val="16"/>
                <c:pt idx="0">
                  <c:v>57.9</c:v>
                </c:pt>
                <c:pt idx="1">
                  <c:v>115.8</c:v>
                </c:pt>
                <c:pt idx="2">
                  <c:v>173.7</c:v>
                </c:pt>
                <c:pt idx="3">
                  <c:v>231.6</c:v>
                </c:pt>
                <c:pt idx="4">
                  <c:v>289.5</c:v>
                </c:pt>
                <c:pt idx="5">
                  <c:v>347.4</c:v>
                </c:pt>
                <c:pt idx="6">
                  <c:v>405.3</c:v>
                </c:pt>
                <c:pt idx="7">
                  <c:v>463.2</c:v>
                </c:pt>
                <c:pt idx="8">
                  <c:v>521.1</c:v>
                </c:pt>
                <c:pt idx="9">
                  <c:v>579</c:v>
                </c:pt>
                <c:pt idx="10">
                  <c:v>636.9</c:v>
                </c:pt>
                <c:pt idx="11">
                  <c:v>694.8</c:v>
                </c:pt>
                <c:pt idx="12">
                  <c:v>752.69999999999993</c:v>
                </c:pt>
                <c:pt idx="13">
                  <c:v>810.6</c:v>
                </c:pt>
                <c:pt idx="14">
                  <c:v>868.5</c:v>
                </c:pt>
                <c:pt idx="15">
                  <c:v>926.4</c:v>
                </c:pt>
              </c:numCache>
            </c:numRef>
          </c:val>
        </c:ser>
        <c:ser>
          <c:idx val="0"/>
          <c:order val="1"/>
          <c:tx>
            <c:v>One Base 16 Workers</c:v>
          </c:tx>
          <c:val>
            <c:numRef>
              <c:f>'Two Harvest One Trip '!$B$2:$B$17</c:f>
              <c:numCache>
                <c:formatCode>General</c:formatCode>
                <c:ptCount val="16"/>
                <c:pt idx="0">
                  <c:v>57.9</c:v>
                </c:pt>
                <c:pt idx="1">
                  <c:v>115.8</c:v>
                </c:pt>
                <c:pt idx="2">
                  <c:v>173.7</c:v>
                </c:pt>
                <c:pt idx="3">
                  <c:v>231.6</c:v>
                </c:pt>
                <c:pt idx="4">
                  <c:v>289.5</c:v>
                </c:pt>
                <c:pt idx="5">
                  <c:v>347.4</c:v>
                </c:pt>
                <c:pt idx="6">
                  <c:v>405.3</c:v>
                </c:pt>
                <c:pt idx="7">
                  <c:v>463.3</c:v>
                </c:pt>
                <c:pt idx="8">
                  <c:v>498</c:v>
                </c:pt>
                <c:pt idx="9">
                  <c:v>508</c:v>
                </c:pt>
                <c:pt idx="10">
                  <c:v>540</c:v>
                </c:pt>
                <c:pt idx="11">
                  <c:v>570</c:v>
                </c:pt>
                <c:pt idx="12">
                  <c:v>608</c:v>
                </c:pt>
                <c:pt idx="13">
                  <c:v>648</c:v>
                </c:pt>
                <c:pt idx="14">
                  <c:v>686</c:v>
                </c:pt>
                <c:pt idx="15">
                  <c:v>710</c:v>
                </c:pt>
              </c:numCache>
            </c:numRef>
          </c:val>
        </c:ser>
        <c:dLbls>
          <c:showLegendKey val="0"/>
          <c:showVal val="0"/>
          <c:showCatName val="0"/>
          <c:showSerName val="0"/>
          <c:showPercent val="0"/>
          <c:showBubbleSize val="0"/>
        </c:dLbls>
        <c:axId val="116956160"/>
        <c:axId val="116966528"/>
      </c:areaChart>
      <c:catAx>
        <c:axId val="116956160"/>
        <c:scaling>
          <c:orientation val="minMax"/>
        </c:scaling>
        <c:delete val="0"/>
        <c:axPos val="b"/>
        <c:title>
          <c:tx>
            <c:rich>
              <a:bodyPr/>
              <a:lstStyle/>
              <a:p>
                <a:pPr>
                  <a:defRPr/>
                </a:pPr>
                <a:r>
                  <a:rPr lang="en-CA"/>
                  <a:t>Number of Workers Total</a:t>
                </a:r>
              </a:p>
            </c:rich>
          </c:tx>
          <c:layout/>
          <c:overlay val="0"/>
        </c:title>
        <c:majorTickMark val="out"/>
        <c:minorTickMark val="none"/>
        <c:tickLblPos val="nextTo"/>
        <c:crossAx val="116966528"/>
        <c:crosses val="autoZero"/>
        <c:auto val="1"/>
        <c:lblAlgn val="ctr"/>
        <c:lblOffset val="100"/>
        <c:noMultiLvlLbl val="0"/>
      </c:catAx>
      <c:valAx>
        <c:axId val="116966528"/>
        <c:scaling>
          <c:orientation val="minMax"/>
        </c:scaling>
        <c:delete val="0"/>
        <c:axPos val="l"/>
        <c:majorGridlines/>
        <c:title>
          <c:tx>
            <c:rich>
              <a:bodyPr rot="0" vert="horz"/>
              <a:lstStyle/>
              <a:p>
                <a:pPr>
                  <a:defRPr/>
                </a:pPr>
                <a:r>
                  <a:rPr lang="en-CA"/>
                  <a:t>Minerals PerMinute</a:t>
                </a:r>
              </a:p>
            </c:rich>
          </c:tx>
          <c:layout/>
          <c:overlay val="0"/>
        </c:title>
        <c:numFmt formatCode="General" sourceLinked="1"/>
        <c:majorTickMark val="out"/>
        <c:minorTickMark val="none"/>
        <c:tickLblPos val="nextTo"/>
        <c:crossAx val="11695616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2"/>
          <c:order val="0"/>
          <c:tx>
            <c:v>Double Mining</c:v>
          </c:tx>
          <c:spPr>
            <a:solidFill>
              <a:srgbClr val="00B050"/>
            </a:solidFill>
            <a:ln w="25400">
              <a:noFill/>
            </a:ln>
          </c:spPr>
          <c:val>
            <c:numRef>
              <c:f>'Double Mining (no trigger 10)'!$C$4:$C$19</c:f>
              <c:numCache>
                <c:formatCode>General</c:formatCode>
                <c:ptCount val="16"/>
                <c:pt idx="0">
                  <c:v>59.6</c:v>
                </c:pt>
                <c:pt idx="1">
                  <c:v>119.2</c:v>
                </c:pt>
                <c:pt idx="2">
                  <c:v>178.8</c:v>
                </c:pt>
                <c:pt idx="3">
                  <c:v>238.4</c:v>
                </c:pt>
                <c:pt idx="4">
                  <c:v>298</c:v>
                </c:pt>
                <c:pt idx="5">
                  <c:v>357.6</c:v>
                </c:pt>
                <c:pt idx="6">
                  <c:v>417.2</c:v>
                </c:pt>
                <c:pt idx="7">
                  <c:v>476.8</c:v>
                </c:pt>
                <c:pt idx="8">
                  <c:v>513</c:v>
                </c:pt>
                <c:pt idx="9">
                  <c:v>520</c:v>
                </c:pt>
                <c:pt idx="10">
                  <c:v>595</c:v>
                </c:pt>
                <c:pt idx="11">
                  <c:v>635</c:v>
                </c:pt>
                <c:pt idx="12">
                  <c:v>650</c:v>
                </c:pt>
                <c:pt idx="13">
                  <c:v>705</c:v>
                </c:pt>
                <c:pt idx="14">
                  <c:v>725</c:v>
                </c:pt>
                <c:pt idx="15">
                  <c:v>775</c:v>
                </c:pt>
              </c:numCache>
            </c:numRef>
          </c:val>
        </c:ser>
        <c:ser>
          <c:idx val="0"/>
          <c:order val="1"/>
          <c:tx>
            <c:v>Double Harvest</c:v>
          </c:tx>
          <c:spPr>
            <a:solidFill>
              <a:srgbClr val="0070C0"/>
            </a:solidFill>
          </c:spPr>
          <c:val>
            <c:numRef>
              <c:f>'Two Harvest One Trip '!$B$2:$B$17</c:f>
              <c:numCache>
                <c:formatCode>General</c:formatCode>
                <c:ptCount val="16"/>
                <c:pt idx="0">
                  <c:v>57.9</c:v>
                </c:pt>
                <c:pt idx="1">
                  <c:v>115.8</c:v>
                </c:pt>
                <c:pt idx="2">
                  <c:v>173.7</c:v>
                </c:pt>
                <c:pt idx="3">
                  <c:v>231.6</c:v>
                </c:pt>
                <c:pt idx="4">
                  <c:v>289.5</c:v>
                </c:pt>
                <c:pt idx="5">
                  <c:v>347.4</c:v>
                </c:pt>
                <c:pt idx="6">
                  <c:v>405.3</c:v>
                </c:pt>
                <c:pt idx="7">
                  <c:v>463.3</c:v>
                </c:pt>
                <c:pt idx="8">
                  <c:v>498</c:v>
                </c:pt>
                <c:pt idx="9">
                  <c:v>508</c:v>
                </c:pt>
                <c:pt idx="10">
                  <c:v>540</c:v>
                </c:pt>
                <c:pt idx="11">
                  <c:v>570</c:v>
                </c:pt>
                <c:pt idx="12">
                  <c:v>608</c:v>
                </c:pt>
                <c:pt idx="13">
                  <c:v>648</c:v>
                </c:pt>
                <c:pt idx="14">
                  <c:v>686</c:v>
                </c:pt>
                <c:pt idx="15">
                  <c:v>710</c:v>
                </c:pt>
              </c:numCache>
            </c:numRef>
          </c:val>
        </c:ser>
        <c:ser>
          <c:idx val="1"/>
          <c:order val="2"/>
          <c:tx>
            <c:v>HotS</c:v>
          </c:tx>
          <c:spPr>
            <a:solidFill>
              <a:srgbClr val="FF0000"/>
            </a:solidFill>
            <a:ln w="25400">
              <a:noFill/>
            </a:ln>
          </c:spPr>
          <c:val>
            <c:numRef>
              <c:f>HotS!$B$2:$B$17</c:f>
              <c:numCache>
                <c:formatCode>General</c:formatCode>
                <c:ptCount val="16"/>
                <c:pt idx="0">
                  <c:v>42</c:v>
                </c:pt>
                <c:pt idx="1">
                  <c:v>84</c:v>
                </c:pt>
                <c:pt idx="2">
                  <c:v>126</c:v>
                </c:pt>
                <c:pt idx="3">
                  <c:v>168</c:v>
                </c:pt>
                <c:pt idx="4">
                  <c:v>210</c:v>
                </c:pt>
                <c:pt idx="5">
                  <c:v>257</c:v>
                </c:pt>
                <c:pt idx="6">
                  <c:v>294</c:v>
                </c:pt>
                <c:pt idx="7">
                  <c:v>336</c:v>
                </c:pt>
                <c:pt idx="8">
                  <c:v>378</c:v>
                </c:pt>
                <c:pt idx="9">
                  <c:v>420</c:v>
                </c:pt>
                <c:pt idx="10">
                  <c:v>462</c:v>
                </c:pt>
                <c:pt idx="11">
                  <c:v>504</c:v>
                </c:pt>
                <c:pt idx="12">
                  <c:v>546</c:v>
                </c:pt>
                <c:pt idx="13">
                  <c:v>588</c:v>
                </c:pt>
                <c:pt idx="14">
                  <c:v>630</c:v>
                </c:pt>
                <c:pt idx="15">
                  <c:v>672</c:v>
                </c:pt>
              </c:numCache>
            </c:numRef>
          </c:val>
        </c:ser>
        <c:dLbls>
          <c:showLegendKey val="0"/>
          <c:showVal val="0"/>
          <c:showCatName val="0"/>
          <c:showSerName val="0"/>
          <c:showPercent val="0"/>
          <c:showBubbleSize val="0"/>
        </c:dLbls>
        <c:axId val="116980352"/>
        <c:axId val="117072640"/>
      </c:areaChart>
      <c:catAx>
        <c:axId val="116980352"/>
        <c:scaling>
          <c:orientation val="minMax"/>
        </c:scaling>
        <c:delete val="0"/>
        <c:axPos val="b"/>
        <c:title>
          <c:tx>
            <c:rich>
              <a:bodyPr/>
              <a:lstStyle/>
              <a:p>
                <a:pPr>
                  <a:defRPr/>
                </a:pPr>
                <a:r>
                  <a:rPr lang="en-CA"/>
                  <a:t>Number</a:t>
                </a:r>
                <a:r>
                  <a:rPr lang="en-CA" baseline="0"/>
                  <a:t> of Workers Total</a:t>
                </a:r>
              </a:p>
            </c:rich>
          </c:tx>
          <c:layout/>
          <c:overlay val="0"/>
        </c:title>
        <c:majorTickMark val="out"/>
        <c:minorTickMark val="none"/>
        <c:tickLblPos val="nextTo"/>
        <c:crossAx val="117072640"/>
        <c:crosses val="autoZero"/>
        <c:auto val="1"/>
        <c:lblAlgn val="ctr"/>
        <c:lblOffset val="100"/>
        <c:noMultiLvlLbl val="0"/>
      </c:catAx>
      <c:valAx>
        <c:axId val="117072640"/>
        <c:scaling>
          <c:orientation val="minMax"/>
        </c:scaling>
        <c:delete val="0"/>
        <c:axPos val="l"/>
        <c:majorGridlines/>
        <c:title>
          <c:tx>
            <c:rich>
              <a:bodyPr rot="0" vert="horz"/>
              <a:lstStyle/>
              <a:p>
                <a:pPr>
                  <a:defRPr/>
                </a:pPr>
                <a:r>
                  <a:rPr lang="en-CA"/>
                  <a:t>Minerals Per Minute</a:t>
                </a:r>
              </a:p>
            </c:rich>
          </c:tx>
          <c:layout/>
          <c:overlay val="0"/>
        </c:title>
        <c:numFmt formatCode="General" sourceLinked="1"/>
        <c:majorTickMark val="out"/>
        <c:minorTickMark val="none"/>
        <c:tickLblPos val="nextTo"/>
        <c:crossAx val="116980352"/>
        <c:crosses val="autoZero"/>
        <c:crossBetween val="midCat"/>
      </c:valAx>
    </c:plotArea>
    <c:legend>
      <c:legendPos val="r"/>
      <c:layout/>
      <c:overlay val="0"/>
    </c:legend>
    <c:plotVisOnly val="1"/>
    <c:dispBlanksAs val="zero"/>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0"/>
          <c:order val="0"/>
          <c:tx>
            <c:v>Double Mining</c:v>
          </c:tx>
          <c:spPr>
            <a:solidFill>
              <a:srgbClr val="0070C0"/>
            </a:solidFill>
          </c:spPr>
          <c:val>
            <c:numRef>
              <c:f>'Double Mining (no trigger 10)'!$C$4:$C$19</c:f>
              <c:numCache>
                <c:formatCode>General</c:formatCode>
                <c:ptCount val="16"/>
                <c:pt idx="0">
                  <c:v>59.6</c:v>
                </c:pt>
                <c:pt idx="1">
                  <c:v>119.2</c:v>
                </c:pt>
                <c:pt idx="2">
                  <c:v>178.8</c:v>
                </c:pt>
                <c:pt idx="3">
                  <c:v>238.4</c:v>
                </c:pt>
                <c:pt idx="4">
                  <c:v>298</c:v>
                </c:pt>
                <c:pt idx="5">
                  <c:v>357.6</c:v>
                </c:pt>
                <c:pt idx="6">
                  <c:v>417.2</c:v>
                </c:pt>
                <c:pt idx="7">
                  <c:v>476.8</c:v>
                </c:pt>
                <c:pt idx="8">
                  <c:v>513</c:v>
                </c:pt>
                <c:pt idx="9">
                  <c:v>520</c:v>
                </c:pt>
                <c:pt idx="10">
                  <c:v>595</c:v>
                </c:pt>
                <c:pt idx="11">
                  <c:v>635</c:v>
                </c:pt>
                <c:pt idx="12">
                  <c:v>650</c:v>
                </c:pt>
                <c:pt idx="13">
                  <c:v>705</c:v>
                </c:pt>
                <c:pt idx="14">
                  <c:v>725</c:v>
                </c:pt>
                <c:pt idx="15">
                  <c:v>775</c:v>
                </c:pt>
              </c:numCache>
            </c:numRef>
          </c:val>
        </c:ser>
        <c:ser>
          <c:idx val="1"/>
          <c:order val="1"/>
          <c:tx>
            <c:v>HotS</c:v>
          </c:tx>
          <c:spPr>
            <a:solidFill>
              <a:srgbClr val="FF0000"/>
            </a:solidFill>
            <a:ln w="25400">
              <a:noFill/>
            </a:ln>
          </c:spPr>
          <c:val>
            <c:numRef>
              <c:f>HotS!$B$2:$B$17</c:f>
              <c:numCache>
                <c:formatCode>General</c:formatCode>
                <c:ptCount val="16"/>
                <c:pt idx="0">
                  <c:v>42</c:v>
                </c:pt>
                <c:pt idx="1">
                  <c:v>84</c:v>
                </c:pt>
                <c:pt idx="2">
                  <c:v>126</c:v>
                </c:pt>
                <c:pt idx="3">
                  <c:v>168</c:v>
                </c:pt>
                <c:pt idx="4">
                  <c:v>210</c:v>
                </c:pt>
                <c:pt idx="5">
                  <c:v>257</c:v>
                </c:pt>
                <c:pt idx="6">
                  <c:v>294</c:v>
                </c:pt>
                <c:pt idx="7">
                  <c:v>336</c:v>
                </c:pt>
                <c:pt idx="8">
                  <c:v>378</c:v>
                </c:pt>
                <c:pt idx="9">
                  <c:v>420</c:v>
                </c:pt>
                <c:pt idx="10">
                  <c:v>462</c:v>
                </c:pt>
                <c:pt idx="11">
                  <c:v>504</c:v>
                </c:pt>
                <c:pt idx="12">
                  <c:v>546</c:v>
                </c:pt>
                <c:pt idx="13">
                  <c:v>588</c:v>
                </c:pt>
                <c:pt idx="14">
                  <c:v>630</c:v>
                </c:pt>
                <c:pt idx="15">
                  <c:v>672</c:v>
                </c:pt>
              </c:numCache>
            </c:numRef>
          </c:val>
        </c:ser>
        <c:dLbls>
          <c:showLegendKey val="0"/>
          <c:showVal val="0"/>
          <c:showCatName val="0"/>
          <c:showSerName val="0"/>
          <c:showPercent val="0"/>
          <c:showBubbleSize val="0"/>
        </c:dLbls>
        <c:axId val="117575680"/>
        <c:axId val="117577600"/>
      </c:areaChart>
      <c:catAx>
        <c:axId val="117575680"/>
        <c:scaling>
          <c:orientation val="minMax"/>
        </c:scaling>
        <c:delete val="0"/>
        <c:axPos val="b"/>
        <c:title>
          <c:tx>
            <c:rich>
              <a:bodyPr/>
              <a:lstStyle/>
              <a:p>
                <a:pPr>
                  <a:defRPr/>
                </a:pPr>
                <a:r>
                  <a:rPr lang="en-CA"/>
                  <a:t>Number of Workers Total</a:t>
                </a:r>
              </a:p>
            </c:rich>
          </c:tx>
          <c:overlay val="0"/>
        </c:title>
        <c:majorTickMark val="out"/>
        <c:minorTickMark val="none"/>
        <c:tickLblPos val="nextTo"/>
        <c:crossAx val="117577600"/>
        <c:crosses val="autoZero"/>
        <c:auto val="1"/>
        <c:lblAlgn val="ctr"/>
        <c:lblOffset val="100"/>
        <c:noMultiLvlLbl val="0"/>
      </c:catAx>
      <c:valAx>
        <c:axId val="117577600"/>
        <c:scaling>
          <c:orientation val="minMax"/>
        </c:scaling>
        <c:delete val="0"/>
        <c:axPos val="l"/>
        <c:majorGridlines/>
        <c:title>
          <c:tx>
            <c:rich>
              <a:bodyPr rot="0" vert="horz"/>
              <a:lstStyle/>
              <a:p>
                <a:pPr>
                  <a:defRPr/>
                </a:pPr>
                <a:r>
                  <a:rPr lang="en-CA"/>
                  <a:t>Mineral</a:t>
                </a:r>
                <a:r>
                  <a:rPr lang="en-CA" baseline="0"/>
                  <a:t>s Per Minute</a:t>
                </a:r>
                <a:endParaRPr lang="en-CA"/>
              </a:p>
            </c:rich>
          </c:tx>
          <c:overlay val="0"/>
        </c:title>
        <c:numFmt formatCode="General" sourceLinked="1"/>
        <c:majorTickMark val="out"/>
        <c:minorTickMark val="none"/>
        <c:tickLblPos val="nextTo"/>
        <c:crossAx val="11757568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Four Base</c:v>
          </c:tx>
          <c:spPr>
            <a:solidFill>
              <a:srgbClr val="0070C0"/>
            </a:solidFill>
          </c:spPr>
          <c:invertIfNegative val="0"/>
          <c:dLbls>
            <c:dLblPos val="ctr"/>
            <c:showLegendKey val="0"/>
            <c:showVal val="1"/>
            <c:showCatName val="0"/>
            <c:showSerName val="0"/>
            <c:showPercent val="0"/>
            <c:showBubbleSize val="0"/>
            <c:showLeaderLines val="0"/>
          </c:dLbls>
          <c:cat>
            <c:strLit>
              <c:ptCount val="1"/>
              <c:pt idx="0">
                <c:v>Three vs Four Base Mineral Income Bob vs. Chris Example</c:v>
              </c:pt>
            </c:strLit>
          </c:cat>
          <c:val>
            <c:numRef>
              <c:f>Misc!$A$2</c:f>
              <c:numCache>
                <c:formatCode>General</c:formatCode>
                <c:ptCount val="1"/>
                <c:pt idx="0">
                  <c:v>2142</c:v>
                </c:pt>
              </c:numCache>
            </c:numRef>
          </c:val>
        </c:ser>
        <c:ser>
          <c:idx val="1"/>
          <c:order val="1"/>
          <c:tx>
            <c:v>Three Base</c:v>
          </c:tx>
          <c:spPr>
            <a:solidFill>
              <a:srgbClr val="C00000"/>
            </a:solidFill>
          </c:spPr>
          <c:invertIfNegative val="0"/>
          <c:dLbls>
            <c:dLblPos val="ctr"/>
            <c:showLegendKey val="0"/>
            <c:showVal val="1"/>
            <c:showCatName val="0"/>
            <c:showSerName val="0"/>
            <c:showPercent val="0"/>
            <c:showBubbleSize val="0"/>
            <c:showLeaderLines val="0"/>
          </c:dLbls>
          <c:cat>
            <c:strLit>
              <c:ptCount val="1"/>
              <c:pt idx="0">
                <c:v>Three vs Four Base Mineral Income Bob vs. Chris Example</c:v>
              </c:pt>
            </c:strLit>
          </c:cat>
          <c:val>
            <c:numRef>
              <c:f>Misc!$B$2</c:f>
              <c:numCache>
                <c:formatCode>General</c:formatCode>
                <c:ptCount val="1"/>
                <c:pt idx="0">
                  <c:v>2235</c:v>
                </c:pt>
              </c:numCache>
            </c:numRef>
          </c:val>
        </c:ser>
        <c:dLbls>
          <c:showLegendKey val="0"/>
          <c:showVal val="0"/>
          <c:showCatName val="0"/>
          <c:showSerName val="0"/>
          <c:showPercent val="0"/>
          <c:showBubbleSize val="0"/>
        </c:dLbls>
        <c:gapWidth val="20"/>
        <c:overlap val="-40"/>
        <c:axId val="109596672"/>
        <c:axId val="109598208"/>
      </c:barChart>
      <c:catAx>
        <c:axId val="109596672"/>
        <c:scaling>
          <c:orientation val="minMax"/>
        </c:scaling>
        <c:delete val="0"/>
        <c:axPos val="b"/>
        <c:majorTickMark val="out"/>
        <c:minorTickMark val="none"/>
        <c:tickLblPos val="nextTo"/>
        <c:crossAx val="109598208"/>
        <c:crosses val="autoZero"/>
        <c:auto val="1"/>
        <c:lblAlgn val="ctr"/>
        <c:lblOffset val="100"/>
        <c:noMultiLvlLbl val="0"/>
      </c:catAx>
      <c:valAx>
        <c:axId val="109598208"/>
        <c:scaling>
          <c:orientation val="minMax"/>
          <c:min val="0"/>
        </c:scaling>
        <c:delete val="0"/>
        <c:axPos val="l"/>
        <c:majorGridlines/>
        <c:title>
          <c:tx>
            <c:rich>
              <a:bodyPr rot="0" vert="horz"/>
              <a:lstStyle/>
              <a:p>
                <a:pPr>
                  <a:defRPr/>
                </a:pPr>
                <a:r>
                  <a:rPr lang="en-CA"/>
                  <a:t>Mineral Income Per minute</a:t>
                </a:r>
              </a:p>
            </c:rich>
          </c:tx>
          <c:overlay val="0"/>
        </c:title>
        <c:numFmt formatCode="General" sourceLinked="1"/>
        <c:majorTickMark val="out"/>
        <c:minorTickMark val="none"/>
        <c:tickLblPos val="nextTo"/>
        <c:crossAx val="10959667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tx>
            <c:v>Double Mining</c:v>
          </c:tx>
          <c:cat>
            <c:numRef>
              <c:f>'Double Harvest three trip (3x3)'!$A$2:$A$17</c:f>
              <c:numCache>
                <c:formatCode>General</c:formatCode>
                <c:ptCount val="1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numCache>
            </c:numRef>
          </c:cat>
          <c:val>
            <c:numRef>
              <c:f>'Double Mining (no trigger 10)'!$C$4:$C$19</c:f>
              <c:numCache>
                <c:formatCode>General</c:formatCode>
                <c:ptCount val="16"/>
                <c:pt idx="0">
                  <c:v>59.6</c:v>
                </c:pt>
                <c:pt idx="1">
                  <c:v>119.2</c:v>
                </c:pt>
                <c:pt idx="2">
                  <c:v>178.8</c:v>
                </c:pt>
                <c:pt idx="3">
                  <c:v>238.4</c:v>
                </c:pt>
                <c:pt idx="4">
                  <c:v>298</c:v>
                </c:pt>
                <c:pt idx="5">
                  <c:v>357.6</c:v>
                </c:pt>
                <c:pt idx="6">
                  <c:v>417.2</c:v>
                </c:pt>
                <c:pt idx="7">
                  <c:v>476.8</c:v>
                </c:pt>
                <c:pt idx="8">
                  <c:v>513</c:v>
                </c:pt>
                <c:pt idx="9">
                  <c:v>520</c:v>
                </c:pt>
                <c:pt idx="10">
                  <c:v>595</c:v>
                </c:pt>
                <c:pt idx="11">
                  <c:v>635</c:v>
                </c:pt>
                <c:pt idx="12">
                  <c:v>650</c:v>
                </c:pt>
                <c:pt idx="13">
                  <c:v>705</c:v>
                </c:pt>
                <c:pt idx="14">
                  <c:v>725</c:v>
                </c:pt>
                <c:pt idx="15">
                  <c:v>775</c:v>
                </c:pt>
              </c:numCache>
            </c:numRef>
          </c:val>
        </c:ser>
        <c:ser>
          <c:idx val="1"/>
          <c:order val="1"/>
          <c:tx>
            <c:v>Worker Pairing</c:v>
          </c:tx>
          <c:spPr>
            <a:ln w="25400">
              <a:noFill/>
            </a:ln>
          </c:spPr>
          <c:cat>
            <c:numRef>
              <c:f>'Double Harvest three trip (3x3)'!$A$2:$A$17</c:f>
              <c:numCache>
                <c:formatCode>General</c:formatCode>
                <c:ptCount val="1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numCache>
            </c:numRef>
          </c:cat>
          <c:val>
            <c:numRef>
              <c:f>HotS!$B$2:$B$17</c:f>
              <c:numCache>
                <c:formatCode>General</c:formatCode>
                <c:ptCount val="16"/>
                <c:pt idx="0">
                  <c:v>42</c:v>
                </c:pt>
                <c:pt idx="1">
                  <c:v>84</c:v>
                </c:pt>
                <c:pt idx="2">
                  <c:v>126</c:v>
                </c:pt>
                <c:pt idx="3">
                  <c:v>168</c:v>
                </c:pt>
                <c:pt idx="4">
                  <c:v>210</c:v>
                </c:pt>
                <c:pt idx="5">
                  <c:v>257</c:v>
                </c:pt>
                <c:pt idx="6">
                  <c:v>294</c:v>
                </c:pt>
                <c:pt idx="7">
                  <c:v>336</c:v>
                </c:pt>
                <c:pt idx="8">
                  <c:v>378</c:v>
                </c:pt>
                <c:pt idx="9">
                  <c:v>420</c:v>
                </c:pt>
                <c:pt idx="10">
                  <c:v>462</c:v>
                </c:pt>
                <c:pt idx="11">
                  <c:v>504</c:v>
                </c:pt>
                <c:pt idx="12">
                  <c:v>546</c:v>
                </c:pt>
                <c:pt idx="13">
                  <c:v>588</c:v>
                </c:pt>
                <c:pt idx="14">
                  <c:v>630</c:v>
                </c:pt>
                <c:pt idx="15">
                  <c:v>672</c:v>
                </c:pt>
              </c:numCache>
            </c:numRef>
          </c:val>
        </c:ser>
        <c:dLbls>
          <c:showLegendKey val="0"/>
          <c:showVal val="0"/>
          <c:showCatName val="0"/>
          <c:showSerName val="0"/>
          <c:showPercent val="0"/>
          <c:showBubbleSize val="0"/>
        </c:dLbls>
        <c:axId val="109607168"/>
        <c:axId val="109633920"/>
      </c:areaChart>
      <c:catAx>
        <c:axId val="109607168"/>
        <c:scaling>
          <c:orientation val="minMax"/>
        </c:scaling>
        <c:delete val="0"/>
        <c:axPos val="b"/>
        <c:title>
          <c:tx>
            <c:rich>
              <a:bodyPr/>
              <a:lstStyle/>
              <a:p>
                <a:pPr>
                  <a:defRPr/>
                </a:pPr>
                <a:r>
                  <a:rPr lang="en-CA"/>
                  <a:t>Workers Mining on 8 Mineral</a:t>
                </a:r>
                <a:r>
                  <a:rPr lang="en-CA" baseline="0"/>
                  <a:t> Nodes</a:t>
                </a:r>
              </a:p>
            </c:rich>
          </c:tx>
          <c:overlay val="0"/>
        </c:title>
        <c:numFmt formatCode="General" sourceLinked="1"/>
        <c:majorTickMark val="out"/>
        <c:minorTickMark val="none"/>
        <c:tickLblPos val="nextTo"/>
        <c:crossAx val="109633920"/>
        <c:crosses val="autoZero"/>
        <c:auto val="1"/>
        <c:lblAlgn val="ctr"/>
        <c:lblOffset val="100"/>
        <c:noMultiLvlLbl val="0"/>
      </c:catAx>
      <c:valAx>
        <c:axId val="109633920"/>
        <c:scaling>
          <c:orientation val="minMax"/>
        </c:scaling>
        <c:delete val="0"/>
        <c:axPos val="l"/>
        <c:majorGridlines/>
        <c:title>
          <c:tx>
            <c:rich>
              <a:bodyPr rot="0" vert="horz"/>
              <a:lstStyle/>
              <a:p>
                <a:pPr>
                  <a:defRPr/>
                </a:pPr>
                <a:r>
                  <a:rPr lang="en-CA"/>
                  <a:t>Minerals Per Minute</a:t>
                </a:r>
              </a:p>
            </c:rich>
          </c:tx>
          <c:overlay val="0"/>
        </c:title>
        <c:numFmt formatCode="General" sourceLinked="1"/>
        <c:majorTickMark val="out"/>
        <c:minorTickMark val="none"/>
        <c:tickLblPos val="nextTo"/>
        <c:crossAx val="109607168"/>
        <c:crosses val="autoZero"/>
        <c:crossBetween val="midCat"/>
      </c:valAx>
    </c:plotArea>
    <c:legend>
      <c:legendPos val="r"/>
      <c:overlay val="0"/>
    </c:legend>
    <c:plotVisOnly val="1"/>
    <c:dispBlanksAs val="zero"/>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4"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5</xdr:col>
      <xdr:colOff>114300</xdr:colOff>
      <xdr:row>1</xdr:row>
      <xdr:rowOff>19050</xdr:rowOff>
    </xdr:from>
    <xdr:to>
      <xdr:col>13</xdr:col>
      <xdr:colOff>542925</xdr:colOff>
      <xdr:row>19</xdr:row>
      <xdr:rowOff>133350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104775</xdr:colOff>
      <xdr:row>21</xdr:row>
      <xdr:rowOff>0</xdr:rowOff>
    </xdr:from>
    <xdr:to>
      <xdr:col>13</xdr:col>
      <xdr:colOff>533401</xdr:colOff>
      <xdr:row>38</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219075</xdr:colOff>
      <xdr:row>39</xdr:row>
      <xdr:rowOff>95250</xdr:rowOff>
    </xdr:from>
    <xdr:to>
      <xdr:col>16</xdr:col>
      <xdr:colOff>0</xdr:colOff>
      <xdr:row>58</xdr:row>
      <xdr:rowOff>66675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487454</xdr:colOff>
      <xdr:row>36</xdr:row>
      <xdr:rowOff>118782</xdr:rowOff>
    </xdr:from>
    <xdr:to>
      <xdr:col>7</xdr:col>
      <xdr:colOff>313763</xdr:colOff>
      <xdr:row>68</xdr:row>
      <xdr:rowOff>33617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95250</xdr:colOff>
      <xdr:row>11</xdr:row>
      <xdr:rowOff>85725</xdr:rowOff>
    </xdr:from>
    <xdr:to>
      <xdr:col>18</xdr:col>
      <xdr:colOff>304799</xdr:colOff>
      <xdr:row>24</xdr:row>
      <xdr:rowOff>133350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582705</xdr:colOff>
      <xdr:row>0</xdr:row>
      <xdr:rowOff>219635</xdr:rowOff>
    </xdr:from>
    <xdr:to>
      <xdr:col>19</xdr:col>
      <xdr:colOff>582705</xdr:colOff>
      <xdr:row>10</xdr:row>
      <xdr:rowOff>123265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xdr:col>
      <xdr:colOff>523874</xdr:colOff>
      <xdr:row>3</xdr:row>
      <xdr:rowOff>76200</xdr:rowOff>
    </xdr:from>
    <xdr:to>
      <xdr:col>22</xdr:col>
      <xdr:colOff>85725</xdr:colOff>
      <xdr:row>18</xdr:row>
      <xdr:rowOff>285750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47625</xdr:colOff>
      <xdr:row>1</xdr:row>
      <xdr:rowOff>38100</xdr:rowOff>
    </xdr:from>
    <xdr:to>
      <xdr:col>10</xdr:col>
      <xdr:colOff>314325</xdr:colOff>
      <xdr:row>16</xdr:row>
      <xdr:rowOff>114300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152399</xdr:colOff>
      <xdr:row>17</xdr:row>
      <xdr:rowOff>123825</xdr:rowOff>
    </xdr:from>
    <xdr:to>
      <xdr:col>12</xdr:col>
      <xdr:colOff>161924</xdr:colOff>
      <xdr:row>32</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228600</xdr:colOff>
      <xdr:row>4</xdr:row>
      <xdr:rowOff>152400</xdr:rowOff>
    </xdr:from>
    <xdr:to>
      <xdr:col>22</xdr:col>
      <xdr:colOff>238125</xdr:colOff>
      <xdr:row>19</xdr:row>
      <xdr:rowOff>38100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361950</xdr:colOff>
      <xdr:row>20</xdr:row>
      <xdr:rowOff>171450</xdr:rowOff>
    </xdr:from>
    <xdr:to>
      <xdr:col>24</xdr:col>
      <xdr:colOff>57150</xdr:colOff>
      <xdr:row>34</xdr:row>
      <xdr:rowOff>57150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zoomScale="85" zoomScaleNormal="85" workbookViewId="0">
      <selection activeCell="K63" sqref="K63"/>
    </sheetView>
  </sheetViews>
  <sheetFormatPr defaultRowHeight="15" x14ac:dyDescent="0.25"/>
  <cols>
    <col min="1" max="1" width="21" customWidth="1"/>
    <col min="2" max="2" width="22.5703125" customWidth="1"/>
    <col min="3" max="3" width="18.85546875" customWidth="1"/>
    <col min="4" max="5" width="23" customWidth="1"/>
    <col min="6" max="6" width="17.42578125" customWidth="1"/>
  </cols>
  <sheetData>
    <row r="1" spans="1:5" ht="30.75" thickBot="1" x14ac:dyDescent="0.3">
      <c r="A1" s="4" t="s">
        <v>0</v>
      </c>
      <c r="B1" s="4" t="s">
        <v>3</v>
      </c>
      <c r="C1" s="4" t="s">
        <v>1</v>
      </c>
      <c r="D1" s="4" t="s">
        <v>12</v>
      </c>
    </row>
    <row r="2" spans="1:5" x14ac:dyDescent="0.25">
      <c r="A2" s="8">
        <v>1</v>
      </c>
      <c r="B2" s="18">
        <f>C2*A2</f>
        <v>42</v>
      </c>
      <c r="C2" s="18">
        <f>42</f>
        <v>42</v>
      </c>
      <c r="D2" s="44">
        <f>42*A2</f>
        <v>42</v>
      </c>
      <c r="E2" s="106" t="s">
        <v>59</v>
      </c>
    </row>
    <row r="3" spans="1:5" x14ac:dyDescent="0.25">
      <c r="A3" s="8">
        <v>2</v>
      </c>
      <c r="B3" s="18">
        <f t="shared" ref="B3:B6" si="0">C3*A3</f>
        <v>84</v>
      </c>
      <c r="C3" s="18">
        <f>42</f>
        <v>42</v>
      </c>
      <c r="D3" s="44">
        <f t="shared" ref="D3:D33" si="1">42*A3</f>
        <v>84</v>
      </c>
      <c r="E3" s="107"/>
    </row>
    <row r="4" spans="1:5" x14ac:dyDescent="0.25">
      <c r="A4" s="8">
        <v>3</v>
      </c>
      <c r="B4" s="18">
        <f t="shared" si="0"/>
        <v>126</v>
      </c>
      <c r="C4" s="18">
        <f>42</f>
        <v>42</v>
      </c>
      <c r="D4" s="44">
        <f t="shared" si="1"/>
        <v>126</v>
      </c>
      <c r="E4" s="107"/>
    </row>
    <row r="5" spans="1:5" x14ac:dyDescent="0.25">
      <c r="A5" s="8">
        <v>4</v>
      </c>
      <c r="B5" s="18">
        <f t="shared" si="0"/>
        <v>168</v>
      </c>
      <c r="C5" s="18">
        <f>42</f>
        <v>42</v>
      </c>
      <c r="D5" s="44">
        <f t="shared" si="1"/>
        <v>168</v>
      </c>
      <c r="E5" s="107"/>
    </row>
    <row r="6" spans="1:5" x14ac:dyDescent="0.25">
      <c r="A6" s="8">
        <v>5</v>
      </c>
      <c r="B6" s="18">
        <f t="shared" si="0"/>
        <v>210</v>
      </c>
      <c r="C6" s="18">
        <f>42</f>
        <v>42</v>
      </c>
      <c r="D6" s="44">
        <f t="shared" si="1"/>
        <v>210</v>
      </c>
      <c r="E6" s="107"/>
    </row>
    <row r="7" spans="1:5" x14ac:dyDescent="0.25">
      <c r="A7" s="8">
        <v>6</v>
      </c>
      <c r="B7" s="18">
        <v>257</v>
      </c>
      <c r="C7" s="18">
        <f>42</f>
        <v>42</v>
      </c>
      <c r="D7" s="44">
        <f t="shared" si="1"/>
        <v>252</v>
      </c>
      <c r="E7" s="107"/>
    </row>
    <row r="8" spans="1:5" x14ac:dyDescent="0.25">
      <c r="A8" s="8">
        <v>7</v>
      </c>
      <c r="B8" s="18">
        <f t="shared" ref="B8:B33" si="2">C8*A8</f>
        <v>294</v>
      </c>
      <c r="C8" s="18">
        <f>42</f>
        <v>42</v>
      </c>
      <c r="D8" s="44">
        <f t="shared" si="1"/>
        <v>294</v>
      </c>
      <c r="E8" s="107"/>
    </row>
    <row r="9" spans="1:5" x14ac:dyDescent="0.25">
      <c r="A9" s="8">
        <v>8</v>
      </c>
      <c r="B9" s="18">
        <f t="shared" si="2"/>
        <v>336</v>
      </c>
      <c r="C9" s="18">
        <f>42</f>
        <v>42</v>
      </c>
      <c r="D9" s="44">
        <f t="shared" si="1"/>
        <v>336</v>
      </c>
      <c r="E9" s="107"/>
    </row>
    <row r="10" spans="1:5" x14ac:dyDescent="0.25">
      <c r="A10" s="8">
        <v>9</v>
      </c>
      <c r="B10" s="18">
        <f t="shared" si="2"/>
        <v>378</v>
      </c>
      <c r="C10" s="18">
        <f>42</f>
        <v>42</v>
      </c>
      <c r="D10" s="44">
        <f t="shared" si="1"/>
        <v>378</v>
      </c>
      <c r="E10" s="107"/>
    </row>
    <row r="11" spans="1:5" x14ac:dyDescent="0.25">
      <c r="A11" s="8">
        <v>10</v>
      </c>
      <c r="B11" s="18">
        <f t="shared" si="2"/>
        <v>420</v>
      </c>
      <c r="C11" s="18">
        <f>42</f>
        <v>42</v>
      </c>
      <c r="D11" s="44">
        <f t="shared" si="1"/>
        <v>420</v>
      </c>
      <c r="E11" s="107"/>
    </row>
    <row r="12" spans="1:5" x14ac:dyDescent="0.25">
      <c r="A12" s="8">
        <v>11</v>
      </c>
      <c r="B12" s="18">
        <f t="shared" si="2"/>
        <v>462</v>
      </c>
      <c r="C12" s="18">
        <f>42</f>
        <v>42</v>
      </c>
      <c r="D12" s="44">
        <f t="shared" si="1"/>
        <v>462</v>
      </c>
      <c r="E12" s="107"/>
    </row>
    <row r="13" spans="1:5" x14ac:dyDescent="0.25">
      <c r="A13" s="8">
        <v>12</v>
      </c>
      <c r="B13" s="18">
        <f t="shared" si="2"/>
        <v>504</v>
      </c>
      <c r="C13" s="18">
        <f>42</f>
        <v>42</v>
      </c>
      <c r="D13" s="44">
        <f t="shared" si="1"/>
        <v>504</v>
      </c>
      <c r="E13" s="107"/>
    </row>
    <row r="14" spans="1:5" x14ac:dyDescent="0.25">
      <c r="A14" s="8">
        <v>13</v>
      </c>
      <c r="B14" s="18">
        <f t="shared" si="2"/>
        <v>546</v>
      </c>
      <c r="C14" s="18">
        <f>42</f>
        <v>42</v>
      </c>
      <c r="D14" s="44">
        <f t="shared" si="1"/>
        <v>546</v>
      </c>
      <c r="E14" s="107"/>
    </row>
    <row r="15" spans="1:5" x14ac:dyDescent="0.25">
      <c r="A15" s="8">
        <v>14</v>
      </c>
      <c r="B15" s="18">
        <f t="shared" si="2"/>
        <v>588</v>
      </c>
      <c r="C15" s="18">
        <f>42</f>
        <v>42</v>
      </c>
      <c r="D15" s="44">
        <f t="shared" si="1"/>
        <v>588</v>
      </c>
      <c r="E15" s="107"/>
    </row>
    <row r="16" spans="1:5" x14ac:dyDescent="0.25">
      <c r="A16" s="8">
        <v>15</v>
      </c>
      <c r="B16" s="18">
        <f t="shared" si="2"/>
        <v>630</v>
      </c>
      <c r="C16" s="18">
        <f>42</f>
        <v>42</v>
      </c>
      <c r="D16" s="44">
        <f t="shared" si="1"/>
        <v>630</v>
      </c>
      <c r="E16" s="107"/>
    </row>
    <row r="17" spans="1:5" ht="15.75" thickBot="1" x14ac:dyDescent="0.3">
      <c r="A17" s="8">
        <v>16</v>
      </c>
      <c r="B17" s="18">
        <f t="shared" si="2"/>
        <v>672</v>
      </c>
      <c r="C17" s="18">
        <f>42</f>
        <v>42</v>
      </c>
      <c r="D17" s="44">
        <f t="shared" si="1"/>
        <v>672</v>
      </c>
      <c r="E17" s="108"/>
    </row>
    <row r="18" spans="1:5" x14ac:dyDescent="0.25">
      <c r="A18" s="42">
        <v>17</v>
      </c>
      <c r="B18" s="75">
        <v>707.5</v>
      </c>
      <c r="C18" s="75">
        <f>B18/A18</f>
        <v>41.617647058823529</v>
      </c>
      <c r="D18" s="73">
        <f t="shared" si="1"/>
        <v>714</v>
      </c>
      <c r="E18" s="109" t="s">
        <v>58</v>
      </c>
    </row>
    <row r="19" spans="1:5" x14ac:dyDescent="0.25">
      <c r="A19" s="42">
        <v>18</v>
      </c>
      <c r="B19" s="75">
        <v>745</v>
      </c>
      <c r="C19" s="75">
        <f>B19/A19</f>
        <v>41.388888888888886</v>
      </c>
      <c r="D19" s="73">
        <f t="shared" si="1"/>
        <v>756</v>
      </c>
      <c r="E19" s="110"/>
    </row>
    <row r="20" spans="1:5" x14ac:dyDescent="0.25">
      <c r="A20" s="42">
        <v>19</v>
      </c>
      <c r="B20" s="75">
        <v>745</v>
      </c>
      <c r="C20" s="75">
        <f t="shared" ref="C20:C25" si="3">B20/A20</f>
        <v>39.210526315789473</v>
      </c>
      <c r="D20" s="73">
        <f t="shared" si="1"/>
        <v>798</v>
      </c>
      <c r="E20" s="110"/>
    </row>
    <row r="21" spans="1:5" x14ac:dyDescent="0.25">
      <c r="A21" s="42">
        <v>20</v>
      </c>
      <c r="B21" s="75">
        <v>753</v>
      </c>
      <c r="C21" s="75">
        <f t="shared" si="3"/>
        <v>37.65</v>
      </c>
      <c r="D21" s="73">
        <f t="shared" si="1"/>
        <v>840</v>
      </c>
      <c r="E21" s="110"/>
    </row>
    <row r="22" spans="1:5" x14ac:dyDescent="0.25">
      <c r="A22" s="42">
        <v>21</v>
      </c>
      <c r="B22" s="75">
        <v>780</v>
      </c>
      <c r="C22" s="75">
        <f t="shared" si="3"/>
        <v>37.142857142857146</v>
      </c>
      <c r="D22" s="73">
        <f t="shared" si="1"/>
        <v>882</v>
      </c>
      <c r="E22" s="110"/>
    </row>
    <row r="23" spans="1:5" x14ac:dyDescent="0.25">
      <c r="A23" s="42">
        <v>22</v>
      </c>
      <c r="B23" s="75">
        <v>790</v>
      </c>
      <c r="C23" s="75">
        <f t="shared" si="3"/>
        <v>35.909090909090907</v>
      </c>
      <c r="D23" s="73">
        <f t="shared" si="1"/>
        <v>924</v>
      </c>
      <c r="E23" s="110"/>
    </row>
    <row r="24" spans="1:5" x14ac:dyDescent="0.25">
      <c r="A24" s="42">
        <v>23</v>
      </c>
      <c r="B24" s="75">
        <v>795</v>
      </c>
      <c r="C24" s="75">
        <f t="shared" si="3"/>
        <v>34.565217391304351</v>
      </c>
      <c r="D24" s="73">
        <f t="shared" si="1"/>
        <v>966</v>
      </c>
      <c r="E24" s="110"/>
    </row>
    <row r="25" spans="1:5" ht="15.75" thickBot="1" x14ac:dyDescent="0.3">
      <c r="A25" s="11">
        <v>24</v>
      </c>
      <c r="B25" s="76">
        <v>817.5</v>
      </c>
      <c r="C25" s="75">
        <f t="shared" si="3"/>
        <v>34.0625</v>
      </c>
      <c r="D25" s="77">
        <f t="shared" si="1"/>
        <v>1008</v>
      </c>
      <c r="E25" s="110"/>
    </row>
    <row r="26" spans="1:5" x14ac:dyDescent="0.25">
      <c r="A26" s="83">
        <v>25</v>
      </c>
      <c r="B26" s="80">
        <f t="shared" si="2"/>
        <v>1050</v>
      </c>
      <c r="C26" s="80">
        <f>42</f>
        <v>42</v>
      </c>
      <c r="D26" s="78">
        <f t="shared" si="1"/>
        <v>1050</v>
      </c>
      <c r="E26" s="110"/>
    </row>
    <row r="27" spans="1:5" x14ac:dyDescent="0.25">
      <c r="A27" s="84">
        <v>26</v>
      </c>
      <c r="B27" s="81">
        <f t="shared" si="2"/>
        <v>1092</v>
      </c>
      <c r="C27" s="81">
        <f>42</f>
        <v>42</v>
      </c>
      <c r="D27" s="79">
        <f t="shared" si="1"/>
        <v>1092</v>
      </c>
      <c r="E27" s="110"/>
    </row>
    <row r="28" spans="1:5" x14ac:dyDescent="0.25">
      <c r="A28" s="84">
        <v>27</v>
      </c>
      <c r="B28" s="81">
        <f t="shared" si="2"/>
        <v>1134</v>
      </c>
      <c r="C28" s="81">
        <f>42</f>
        <v>42</v>
      </c>
      <c r="D28" s="79">
        <f t="shared" si="1"/>
        <v>1134</v>
      </c>
      <c r="E28" s="110"/>
    </row>
    <row r="29" spans="1:5" x14ac:dyDescent="0.25">
      <c r="A29" s="84">
        <v>28</v>
      </c>
      <c r="B29" s="81">
        <f t="shared" si="2"/>
        <v>1176</v>
      </c>
      <c r="C29" s="81">
        <f>42</f>
        <v>42</v>
      </c>
      <c r="D29" s="79">
        <f t="shared" si="1"/>
        <v>1176</v>
      </c>
      <c r="E29" s="110"/>
    </row>
    <row r="30" spans="1:5" x14ac:dyDescent="0.25">
      <c r="A30" s="84">
        <v>29</v>
      </c>
      <c r="B30" s="81">
        <f t="shared" si="2"/>
        <v>1218</v>
      </c>
      <c r="C30" s="81">
        <f>42</f>
        <v>42</v>
      </c>
      <c r="D30" s="79">
        <f t="shared" si="1"/>
        <v>1218</v>
      </c>
      <c r="E30" s="110"/>
    </row>
    <row r="31" spans="1:5" x14ac:dyDescent="0.25">
      <c r="A31" s="84">
        <v>30</v>
      </c>
      <c r="B31" s="81">
        <f t="shared" si="2"/>
        <v>1260</v>
      </c>
      <c r="C31" s="81">
        <f>42</f>
        <v>42</v>
      </c>
      <c r="D31" s="79">
        <f t="shared" si="1"/>
        <v>1260</v>
      </c>
      <c r="E31" s="110"/>
    </row>
    <row r="32" spans="1:5" x14ac:dyDescent="0.25">
      <c r="A32" s="84">
        <v>31</v>
      </c>
      <c r="B32" s="81">
        <f t="shared" si="2"/>
        <v>1302</v>
      </c>
      <c r="C32" s="81">
        <f>42</f>
        <v>42</v>
      </c>
      <c r="D32" s="79">
        <f t="shared" si="1"/>
        <v>1302</v>
      </c>
      <c r="E32" s="110"/>
    </row>
    <row r="33" spans="1:19" ht="15.75" thickBot="1" x14ac:dyDescent="0.3">
      <c r="A33" s="85">
        <v>32</v>
      </c>
      <c r="B33" s="82">
        <f t="shared" si="2"/>
        <v>1344</v>
      </c>
      <c r="C33" s="82">
        <f>42</f>
        <v>42</v>
      </c>
      <c r="D33" s="74">
        <f t="shared" si="1"/>
        <v>1344</v>
      </c>
      <c r="E33" s="111"/>
    </row>
    <row r="34" spans="1:19" x14ac:dyDescent="0.25">
      <c r="A34" s="112" t="s">
        <v>62</v>
      </c>
      <c r="B34" s="113"/>
      <c r="C34" s="114"/>
    </row>
    <row r="35" spans="1:19" ht="15.75" thickBot="1" x14ac:dyDescent="0.3">
      <c r="A35" s="115"/>
      <c r="B35" s="116"/>
      <c r="C35" s="117"/>
    </row>
    <row r="38" spans="1:19" x14ac:dyDescent="0.25">
      <c r="S38">
        <v>1852</v>
      </c>
    </row>
    <row r="39" spans="1:19" x14ac:dyDescent="0.25">
      <c r="S39">
        <v>1634</v>
      </c>
    </row>
  </sheetData>
  <mergeCells count="3">
    <mergeCell ref="E2:E17"/>
    <mergeCell ref="E18:E33"/>
    <mergeCell ref="A34:C35"/>
  </mergeCells>
  <pageMargins left="0.7" right="0.7" top="0.75" bottom="0.75" header="0.3" footer="0.3"/>
  <pageSetup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topLeftCell="C1" zoomScaleNormal="100" workbookViewId="0">
      <selection activeCell="M12" sqref="M12"/>
    </sheetView>
  </sheetViews>
  <sheetFormatPr defaultRowHeight="15" x14ac:dyDescent="0.25"/>
  <sheetData>
    <row r="1" spans="1:2" ht="30" x14ac:dyDescent="0.25">
      <c r="A1" s="2" t="s">
        <v>60</v>
      </c>
      <c r="B1" s="2" t="s">
        <v>61</v>
      </c>
    </row>
    <row r="2" spans="1:2" x14ac:dyDescent="0.25">
      <c r="A2">
        <f>(HotS!B17*3)+HotS!B4</f>
        <v>2142</v>
      </c>
      <c r="B2">
        <f>HotS!B20*3</f>
        <v>2235</v>
      </c>
    </row>
    <row r="23" spans="14:16" ht="30" x14ac:dyDescent="0.25">
      <c r="N23" s="2" t="s">
        <v>61</v>
      </c>
      <c r="O23" s="2" t="s">
        <v>60</v>
      </c>
      <c r="P23" t="s">
        <v>63</v>
      </c>
    </row>
    <row r="24" spans="14:16" x14ac:dyDescent="0.25">
      <c r="N24">
        <f>'Two Harvest One Trip '!B17*3</f>
        <v>2130</v>
      </c>
      <c r="O24">
        <f>'Two Harvest One Trip '!B13*4</f>
        <v>2280</v>
      </c>
      <c r="P24">
        <f>(3*'Two Harvest One Trip '!B11)+(2*'Two Harvest One Trip '!B10)</f>
        <v>2520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tabSelected="1" zoomScale="90" zoomScaleNormal="90" workbookViewId="0">
      <selection activeCell="L8" sqref="L8"/>
    </sheetView>
  </sheetViews>
  <sheetFormatPr defaultRowHeight="15" x14ac:dyDescent="0.25"/>
  <cols>
    <col min="1" max="1" width="21" customWidth="1"/>
    <col min="2" max="2" width="22.5703125" customWidth="1"/>
    <col min="3" max="3" width="18.85546875" customWidth="1"/>
    <col min="4" max="4" width="23" customWidth="1"/>
    <col min="5" max="6" width="16.5703125" customWidth="1"/>
    <col min="7" max="7" width="18.140625" customWidth="1"/>
    <col min="8" max="8" width="18.85546875" customWidth="1"/>
    <col min="11" max="11" width="10.28515625" customWidth="1"/>
    <col min="12" max="12" width="13.140625" bestFit="1" customWidth="1"/>
  </cols>
  <sheetData>
    <row r="1" spans="1:8" ht="150.75" customHeight="1" thickBot="1" x14ac:dyDescent="0.3">
      <c r="A1" s="3" t="s">
        <v>0</v>
      </c>
      <c r="B1" s="3" t="s">
        <v>3</v>
      </c>
      <c r="C1" s="99" t="s">
        <v>1</v>
      </c>
      <c r="D1" s="97" t="s">
        <v>12</v>
      </c>
      <c r="E1" s="3" t="s">
        <v>11</v>
      </c>
      <c r="F1" s="3" t="s">
        <v>18</v>
      </c>
      <c r="G1" s="98" t="s">
        <v>13</v>
      </c>
      <c r="H1" s="98" t="s">
        <v>6</v>
      </c>
    </row>
    <row r="2" spans="1:8" x14ac:dyDescent="0.25">
      <c r="A2" s="94">
        <v>1</v>
      </c>
      <c r="B2" s="96">
        <f t="shared" ref="B2:B8" si="0">C2*A2</f>
        <v>48</v>
      </c>
      <c r="C2" s="100">
        <v>48</v>
      </c>
      <c r="D2" s="95">
        <v>48</v>
      </c>
      <c r="E2" s="96">
        <f t="shared" ref="E2:E25" si="1">B2*1.4</f>
        <v>67.199999999999989</v>
      </c>
      <c r="F2" s="96">
        <f t="shared" ref="F2:F25" si="2">C2*1.4</f>
        <v>67.199999999999989</v>
      </c>
      <c r="G2" s="230">
        <f t="shared" ref="G2:G25" si="3">D2*1.4</f>
        <v>67.199999999999989</v>
      </c>
      <c r="H2" s="125" t="s">
        <v>5</v>
      </c>
    </row>
    <row r="3" spans="1:8" x14ac:dyDescent="0.25">
      <c r="A3" s="87">
        <v>2</v>
      </c>
      <c r="B3" s="22">
        <f t="shared" si="0"/>
        <v>96</v>
      </c>
      <c r="C3" s="100">
        <v>48</v>
      </c>
      <c r="D3" s="95">
        <f>48*A3</f>
        <v>96</v>
      </c>
      <c r="E3" s="22">
        <f t="shared" si="1"/>
        <v>134.39999999999998</v>
      </c>
      <c r="F3" s="22">
        <f t="shared" si="2"/>
        <v>67.199999999999989</v>
      </c>
      <c r="G3" s="22">
        <f t="shared" si="3"/>
        <v>134.39999999999998</v>
      </c>
      <c r="H3" s="126"/>
    </row>
    <row r="4" spans="1:8" x14ac:dyDescent="0.25">
      <c r="A4" s="87">
        <v>3</v>
      </c>
      <c r="B4" s="22">
        <f t="shared" si="0"/>
        <v>144</v>
      </c>
      <c r="C4" s="100">
        <v>48</v>
      </c>
      <c r="D4" s="95">
        <f t="shared" ref="D4:D9" si="4">48*A4</f>
        <v>144</v>
      </c>
      <c r="E4" s="22">
        <f t="shared" si="1"/>
        <v>201.6</v>
      </c>
      <c r="F4" s="22">
        <f t="shared" si="2"/>
        <v>67.199999999999989</v>
      </c>
      <c r="G4" s="22">
        <f t="shared" si="3"/>
        <v>201.6</v>
      </c>
      <c r="H4" s="126"/>
    </row>
    <row r="5" spans="1:8" x14ac:dyDescent="0.25">
      <c r="A5" s="87">
        <v>4</v>
      </c>
      <c r="B5" s="22">
        <f t="shared" si="0"/>
        <v>192</v>
      </c>
      <c r="C5" s="100">
        <v>48</v>
      </c>
      <c r="D5" s="95">
        <f t="shared" si="4"/>
        <v>192</v>
      </c>
      <c r="E5" s="22">
        <f t="shared" si="1"/>
        <v>268.79999999999995</v>
      </c>
      <c r="F5" s="22">
        <f t="shared" si="2"/>
        <v>67.199999999999989</v>
      </c>
      <c r="G5" s="22">
        <f t="shared" si="3"/>
        <v>268.79999999999995</v>
      </c>
      <c r="H5" s="126"/>
    </row>
    <row r="6" spans="1:8" x14ac:dyDescent="0.25">
      <c r="A6" s="87">
        <v>5</v>
      </c>
      <c r="B6" s="22">
        <f t="shared" si="0"/>
        <v>240</v>
      </c>
      <c r="C6" s="100">
        <v>48</v>
      </c>
      <c r="D6" s="95">
        <f t="shared" si="4"/>
        <v>240</v>
      </c>
      <c r="E6" s="22">
        <f t="shared" si="1"/>
        <v>336</v>
      </c>
      <c r="F6" s="22">
        <f t="shared" si="2"/>
        <v>67.199999999999989</v>
      </c>
      <c r="G6" s="22">
        <f t="shared" si="3"/>
        <v>336</v>
      </c>
      <c r="H6" s="126"/>
    </row>
    <row r="7" spans="1:8" x14ac:dyDescent="0.25">
      <c r="A7" s="87">
        <v>6</v>
      </c>
      <c r="B7" s="22">
        <f t="shared" si="0"/>
        <v>288</v>
      </c>
      <c r="C7" s="100">
        <v>48</v>
      </c>
      <c r="D7" s="95">
        <f t="shared" si="4"/>
        <v>288</v>
      </c>
      <c r="E7" s="22">
        <f t="shared" si="1"/>
        <v>403.2</v>
      </c>
      <c r="F7" s="22">
        <f t="shared" si="2"/>
        <v>67.199999999999989</v>
      </c>
      <c r="G7" s="22">
        <f t="shared" si="3"/>
        <v>403.2</v>
      </c>
      <c r="H7" s="126"/>
    </row>
    <row r="8" spans="1:8" x14ac:dyDescent="0.25">
      <c r="A8" s="87">
        <v>7</v>
      </c>
      <c r="B8" s="22">
        <f t="shared" si="0"/>
        <v>336</v>
      </c>
      <c r="C8" s="100">
        <v>48</v>
      </c>
      <c r="D8" s="95">
        <f t="shared" si="4"/>
        <v>336</v>
      </c>
      <c r="E8" s="22">
        <f t="shared" si="1"/>
        <v>470.4</v>
      </c>
      <c r="F8" s="22">
        <f t="shared" si="2"/>
        <v>67.199999999999989</v>
      </c>
      <c r="G8" s="22">
        <f t="shared" si="3"/>
        <v>470.4</v>
      </c>
      <c r="H8" s="126"/>
    </row>
    <row r="9" spans="1:8" ht="15.75" thickBot="1" x14ac:dyDescent="0.3">
      <c r="A9" s="88">
        <v>8</v>
      </c>
      <c r="B9" s="237">
        <v>384</v>
      </c>
      <c r="C9" s="238">
        <v>48</v>
      </c>
      <c r="D9" s="232">
        <f t="shared" si="4"/>
        <v>384</v>
      </c>
      <c r="E9" s="239">
        <f t="shared" si="1"/>
        <v>537.59999999999991</v>
      </c>
      <c r="F9" s="239">
        <f t="shared" si="2"/>
        <v>67.199999999999989</v>
      </c>
      <c r="G9" s="239">
        <f t="shared" si="3"/>
        <v>537.59999999999991</v>
      </c>
      <c r="H9" s="127"/>
    </row>
    <row r="10" spans="1:8" ht="15.75" customHeight="1" x14ac:dyDescent="0.25">
      <c r="A10" s="89">
        <v>9</v>
      </c>
      <c r="B10" s="240">
        <v>419.65</v>
      </c>
      <c r="C10" s="241">
        <f t="shared" ref="C10:C25" si="5">B10/A10</f>
        <v>46.627777777777773</v>
      </c>
      <c r="D10" s="231">
        <f t="shared" ref="D10:D25" si="6">49.1*A10</f>
        <v>441.90000000000003</v>
      </c>
      <c r="E10" s="242">
        <f t="shared" si="1"/>
        <v>587.50999999999988</v>
      </c>
      <c r="F10" s="242">
        <f t="shared" si="2"/>
        <v>65.278888888888872</v>
      </c>
      <c r="G10" s="231">
        <f t="shared" si="3"/>
        <v>618.66</v>
      </c>
      <c r="H10" s="128" t="s">
        <v>14</v>
      </c>
    </row>
    <row r="11" spans="1:8" x14ac:dyDescent="0.25">
      <c r="A11" s="90">
        <v>10</v>
      </c>
      <c r="B11" s="23">
        <v>455.2</v>
      </c>
      <c r="C11" s="101">
        <f t="shared" si="5"/>
        <v>45.519999999999996</v>
      </c>
      <c r="D11" s="233">
        <f t="shared" si="6"/>
        <v>491</v>
      </c>
      <c r="E11" s="234">
        <f t="shared" si="1"/>
        <v>637.28</v>
      </c>
      <c r="F11" s="234">
        <f t="shared" si="2"/>
        <v>63.727999999999987</v>
      </c>
      <c r="G11" s="28">
        <f t="shared" si="3"/>
        <v>687.4</v>
      </c>
      <c r="H11" s="129"/>
    </row>
    <row r="12" spans="1:8" x14ac:dyDescent="0.25">
      <c r="A12" s="90">
        <v>11</v>
      </c>
      <c r="B12" s="23">
        <v>491.3</v>
      </c>
      <c r="C12" s="101">
        <f t="shared" si="5"/>
        <v>44.663636363636364</v>
      </c>
      <c r="D12" s="233">
        <f t="shared" si="6"/>
        <v>540.1</v>
      </c>
      <c r="E12" s="234">
        <f t="shared" si="1"/>
        <v>687.81999999999994</v>
      </c>
      <c r="F12" s="234">
        <f t="shared" si="2"/>
        <v>62.529090909090904</v>
      </c>
      <c r="G12" s="28">
        <f t="shared" si="3"/>
        <v>756.14</v>
      </c>
      <c r="H12" s="129"/>
    </row>
    <row r="13" spans="1:8" ht="15.75" thickBot="1" x14ac:dyDescent="0.3">
      <c r="A13" s="90">
        <v>12</v>
      </c>
      <c r="B13" s="23">
        <v>526.5</v>
      </c>
      <c r="C13" s="101">
        <f t="shared" si="5"/>
        <v>43.875</v>
      </c>
      <c r="D13" s="233">
        <f t="shared" si="6"/>
        <v>589.20000000000005</v>
      </c>
      <c r="E13" s="234">
        <f t="shared" si="1"/>
        <v>737.09999999999991</v>
      </c>
      <c r="F13" s="234">
        <f t="shared" si="2"/>
        <v>61.424999999999997</v>
      </c>
      <c r="G13" s="28">
        <f t="shared" si="3"/>
        <v>824.88</v>
      </c>
      <c r="H13" s="130"/>
    </row>
    <row r="14" spans="1:8" x14ac:dyDescent="0.25">
      <c r="A14" s="90">
        <v>13</v>
      </c>
      <c r="B14" s="23">
        <v>551.35</v>
      </c>
      <c r="C14" s="101">
        <f t="shared" si="5"/>
        <v>42.411538461538463</v>
      </c>
      <c r="D14" s="233">
        <f t="shared" si="6"/>
        <v>638.30000000000007</v>
      </c>
      <c r="E14" s="234">
        <f t="shared" si="1"/>
        <v>771.89</v>
      </c>
      <c r="F14" s="234">
        <f t="shared" si="2"/>
        <v>59.376153846153841</v>
      </c>
      <c r="G14" s="28">
        <f t="shared" si="3"/>
        <v>893.62</v>
      </c>
      <c r="H14" s="124" t="s">
        <v>4</v>
      </c>
    </row>
    <row r="15" spans="1:8" x14ac:dyDescent="0.25">
      <c r="A15" s="90">
        <v>14</v>
      </c>
      <c r="B15" s="23">
        <v>591.70000000000005</v>
      </c>
      <c r="C15" s="101">
        <f t="shared" si="5"/>
        <v>42.26428571428572</v>
      </c>
      <c r="D15" s="233">
        <f t="shared" si="6"/>
        <v>687.4</v>
      </c>
      <c r="E15" s="234">
        <f t="shared" si="1"/>
        <v>828.38</v>
      </c>
      <c r="F15" s="234">
        <f t="shared" si="2"/>
        <v>59.17</v>
      </c>
      <c r="G15" s="28">
        <f t="shared" si="3"/>
        <v>962.3599999999999</v>
      </c>
      <c r="H15" s="122"/>
    </row>
    <row r="16" spans="1:8" x14ac:dyDescent="0.25">
      <c r="A16" s="90">
        <v>15</v>
      </c>
      <c r="B16" s="23">
        <v>607.70000000000005</v>
      </c>
      <c r="C16" s="101">
        <f t="shared" si="5"/>
        <v>40.513333333333335</v>
      </c>
      <c r="D16" s="233">
        <f t="shared" si="6"/>
        <v>736.5</v>
      </c>
      <c r="E16" s="234">
        <f t="shared" si="1"/>
        <v>850.78</v>
      </c>
      <c r="F16" s="234">
        <f t="shared" si="2"/>
        <v>56.718666666666664</v>
      </c>
      <c r="G16" s="28">
        <f t="shared" si="3"/>
        <v>1031.0999999999999</v>
      </c>
      <c r="H16" s="122"/>
    </row>
    <row r="17" spans="1:8" ht="15.75" thickBot="1" x14ac:dyDescent="0.3">
      <c r="A17" s="91">
        <v>16</v>
      </c>
      <c r="B17" s="24">
        <v>625.25</v>
      </c>
      <c r="C17" s="243">
        <f t="shared" si="5"/>
        <v>39.078125</v>
      </c>
      <c r="D17" s="86">
        <f t="shared" si="6"/>
        <v>785.6</v>
      </c>
      <c r="E17" s="244">
        <f t="shared" si="1"/>
        <v>875.34999999999991</v>
      </c>
      <c r="F17" s="244">
        <f t="shared" si="2"/>
        <v>54.709374999999994</v>
      </c>
      <c r="G17" s="29">
        <f t="shared" si="3"/>
        <v>1099.8399999999999</v>
      </c>
      <c r="H17" s="119"/>
    </row>
    <row r="18" spans="1:8" ht="15.75" thickBot="1" x14ac:dyDescent="0.3">
      <c r="A18" s="245">
        <v>17</v>
      </c>
      <c r="B18" s="246">
        <v>631.14</v>
      </c>
      <c r="C18" s="247">
        <f t="shared" si="5"/>
        <v>37.125882352941176</v>
      </c>
      <c r="D18" s="248">
        <f t="shared" si="6"/>
        <v>834.7</v>
      </c>
      <c r="E18" s="242">
        <f t="shared" si="1"/>
        <v>883.59599999999989</v>
      </c>
      <c r="F18" s="242">
        <f t="shared" si="2"/>
        <v>51.976235294117643</v>
      </c>
      <c r="G18" s="249">
        <f t="shared" si="3"/>
        <v>1168.58</v>
      </c>
      <c r="H18" s="120"/>
    </row>
    <row r="19" spans="1:8" x14ac:dyDescent="0.25">
      <c r="A19" s="33">
        <v>18</v>
      </c>
      <c r="B19" s="92">
        <v>641.28</v>
      </c>
      <c r="C19" s="102">
        <f t="shared" si="5"/>
        <v>35.626666666666665</v>
      </c>
      <c r="D19" s="105">
        <f t="shared" si="6"/>
        <v>883.80000000000007</v>
      </c>
      <c r="E19" s="234">
        <f t="shared" si="1"/>
        <v>897.79199999999992</v>
      </c>
      <c r="F19" s="234">
        <f t="shared" si="2"/>
        <v>49.877333333333326</v>
      </c>
      <c r="G19" s="227">
        <f t="shared" si="3"/>
        <v>1237.32</v>
      </c>
      <c r="H19" s="118" t="s">
        <v>65</v>
      </c>
    </row>
    <row r="20" spans="1:8" ht="15" customHeight="1" x14ac:dyDescent="0.25">
      <c r="A20" s="33">
        <v>19</v>
      </c>
      <c r="B20" s="92">
        <v>661.08</v>
      </c>
      <c r="C20" s="102">
        <f t="shared" si="5"/>
        <v>34.793684210526315</v>
      </c>
      <c r="D20" s="105">
        <f t="shared" si="6"/>
        <v>932.9</v>
      </c>
      <c r="E20" s="234">
        <f t="shared" si="1"/>
        <v>925.51199999999994</v>
      </c>
      <c r="F20" s="234">
        <f t="shared" si="2"/>
        <v>48.711157894736836</v>
      </c>
      <c r="G20" s="227">
        <f t="shared" si="3"/>
        <v>1306.06</v>
      </c>
      <c r="H20" s="119"/>
    </row>
    <row r="21" spans="1:8" x14ac:dyDescent="0.25">
      <c r="A21" s="33">
        <v>20</v>
      </c>
      <c r="B21" s="92">
        <v>670.92</v>
      </c>
      <c r="C21" s="102">
        <f t="shared" si="5"/>
        <v>33.545999999999999</v>
      </c>
      <c r="D21" s="105">
        <f t="shared" si="6"/>
        <v>982</v>
      </c>
      <c r="E21" s="234">
        <f t="shared" si="1"/>
        <v>939.2879999999999</v>
      </c>
      <c r="F21" s="234">
        <f t="shared" si="2"/>
        <v>46.964399999999998</v>
      </c>
      <c r="G21" s="227">
        <f t="shared" si="3"/>
        <v>1374.8</v>
      </c>
      <c r="H21" s="119"/>
    </row>
    <row r="22" spans="1:8" ht="15.75" thickBot="1" x14ac:dyDescent="0.3">
      <c r="A22" s="33">
        <v>21</v>
      </c>
      <c r="B22" s="92">
        <v>685.08</v>
      </c>
      <c r="C22" s="102">
        <f t="shared" si="5"/>
        <v>32.622857142857143</v>
      </c>
      <c r="D22" s="105">
        <f t="shared" si="6"/>
        <v>1031.1000000000001</v>
      </c>
      <c r="E22" s="234">
        <f t="shared" si="1"/>
        <v>959.11199999999997</v>
      </c>
      <c r="F22" s="234">
        <f t="shared" si="2"/>
        <v>45.671999999999997</v>
      </c>
      <c r="G22" s="227">
        <f t="shared" si="3"/>
        <v>1443.5400000000002</v>
      </c>
      <c r="H22" s="120"/>
    </row>
    <row r="23" spans="1:8" x14ac:dyDescent="0.25">
      <c r="A23" s="33">
        <v>22</v>
      </c>
      <c r="B23" s="92">
        <v>695.34</v>
      </c>
      <c r="C23" s="102">
        <f t="shared" si="5"/>
        <v>31.606363636363639</v>
      </c>
      <c r="D23" s="105">
        <f t="shared" si="6"/>
        <v>1080.2</v>
      </c>
      <c r="E23" s="234">
        <f t="shared" si="1"/>
        <v>973.476</v>
      </c>
      <c r="F23" s="234">
        <f t="shared" si="2"/>
        <v>44.248909090909095</v>
      </c>
      <c r="G23" s="227">
        <f t="shared" si="3"/>
        <v>1512.28</v>
      </c>
      <c r="H23" s="121" t="s">
        <v>64</v>
      </c>
    </row>
    <row r="24" spans="1:8" x14ac:dyDescent="0.25">
      <c r="A24" s="37">
        <v>23</v>
      </c>
      <c r="B24" s="35">
        <v>706.2</v>
      </c>
      <c r="C24" s="103">
        <f t="shared" si="5"/>
        <v>30.704347826086959</v>
      </c>
      <c r="D24" s="105">
        <f t="shared" si="6"/>
        <v>1129.3</v>
      </c>
      <c r="E24" s="235">
        <f t="shared" si="1"/>
        <v>988.68</v>
      </c>
      <c r="F24" s="235">
        <f t="shared" si="2"/>
        <v>42.986086956521739</v>
      </c>
      <c r="G24" s="228">
        <f t="shared" si="3"/>
        <v>1581.0199999999998</v>
      </c>
      <c r="H24" s="122"/>
    </row>
    <row r="25" spans="1:8" ht="15.75" thickBot="1" x14ac:dyDescent="0.3">
      <c r="A25" s="32">
        <v>24</v>
      </c>
      <c r="B25" s="93">
        <v>713.22</v>
      </c>
      <c r="C25" s="104">
        <f t="shared" si="5"/>
        <v>29.717500000000001</v>
      </c>
      <c r="D25" s="226">
        <f t="shared" si="6"/>
        <v>1178.4000000000001</v>
      </c>
      <c r="E25" s="236">
        <f t="shared" si="1"/>
        <v>998.50799999999992</v>
      </c>
      <c r="F25" s="236">
        <f t="shared" si="2"/>
        <v>41.604500000000002</v>
      </c>
      <c r="G25" s="229">
        <f t="shared" si="3"/>
        <v>1649.76</v>
      </c>
      <c r="H25" s="123"/>
    </row>
  </sheetData>
  <mergeCells count="5">
    <mergeCell ref="H19:H22"/>
    <mergeCell ref="H23:H25"/>
    <mergeCell ref="H14:H18"/>
    <mergeCell ref="H2:H9"/>
    <mergeCell ref="H10:H13"/>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85" zoomScaleNormal="85" workbookViewId="0">
      <selection activeCell="I10" sqref="I10:I17"/>
    </sheetView>
  </sheetViews>
  <sheetFormatPr defaultRowHeight="15" x14ac:dyDescent="0.25"/>
  <cols>
    <col min="1" max="1" width="21" customWidth="1"/>
    <col min="2" max="2" width="22.5703125" customWidth="1"/>
    <col min="3" max="3" width="18.85546875" customWidth="1"/>
    <col min="4" max="4" width="23" customWidth="1"/>
    <col min="5" max="6" width="16.5703125" customWidth="1"/>
    <col min="7" max="7" width="18.140625" customWidth="1"/>
    <col min="8" max="8" width="18.85546875" customWidth="1"/>
    <col min="9" max="9" width="18.42578125" customWidth="1"/>
  </cols>
  <sheetData>
    <row r="1" spans="1:9" ht="102.75" customHeight="1" thickBot="1" x14ac:dyDescent="0.3">
      <c r="A1" s="4" t="s">
        <v>0</v>
      </c>
      <c r="B1" s="4" t="s">
        <v>3</v>
      </c>
      <c r="C1" s="4" t="s">
        <v>1</v>
      </c>
      <c r="D1" s="4" t="s">
        <v>12</v>
      </c>
      <c r="E1" s="4" t="s">
        <v>11</v>
      </c>
      <c r="F1" s="4" t="s">
        <v>18</v>
      </c>
      <c r="G1" s="4" t="s">
        <v>13</v>
      </c>
      <c r="H1" s="3" t="s">
        <v>6</v>
      </c>
      <c r="I1" s="159" t="s">
        <v>37</v>
      </c>
    </row>
    <row r="2" spans="1:9" x14ac:dyDescent="0.25">
      <c r="A2" s="15">
        <v>1</v>
      </c>
      <c r="B2" s="22">
        <f t="shared" ref="B2:B6" si="0">C2*A2</f>
        <v>57.9</v>
      </c>
      <c r="C2" s="25">
        <v>57.9</v>
      </c>
      <c r="D2" s="22">
        <f>57.9*A2</f>
        <v>57.9</v>
      </c>
      <c r="E2" s="22">
        <f>B2*1.4</f>
        <v>81.059999999999988</v>
      </c>
      <c r="F2" s="22">
        <f>C2*1.4</f>
        <v>81.059999999999988</v>
      </c>
      <c r="G2" s="22">
        <f>D2*1.4</f>
        <v>81.059999999999988</v>
      </c>
      <c r="H2" s="140" t="s">
        <v>5</v>
      </c>
      <c r="I2" s="160"/>
    </row>
    <row r="3" spans="1:9" x14ac:dyDescent="0.25">
      <c r="A3" s="15">
        <v>2</v>
      </c>
      <c r="B3" s="22">
        <f t="shared" si="0"/>
        <v>115.8</v>
      </c>
      <c r="C3" s="25">
        <v>57.9</v>
      </c>
      <c r="D3" s="22">
        <f t="shared" ref="D3:D17" si="1">57.9*A3</f>
        <v>115.8</v>
      </c>
      <c r="E3" s="22">
        <f t="shared" ref="E3:E17" si="2">B3*1.4</f>
        <v>162.11999999999998</v>
      </c>
      <c r="F3" s="22">
        <f t="shared" ref="F3:F17" si="3">C3*1.4</f>
        <v>81.059999999999988</v>
      </c>
      <c r="G3" s="22">
        <f t="shared" ref="G3:G17" si="4">D3*1.4</f>
        <v>162.11999999999998</v>
      </c>
      <c r="H3" s="141"/>
      <c r="I3" s="160"/>
    </row>
    <row r="4" spans="1:9" x14ac:dyDescent="0.25">
      <c r="A4" s="15">
        <v>3</v>
      </c>
      <c r="B4" s="22">
        <f t="shared" si="0"/>
        <v>173.7</v>
      </c>
      <c r="C4" s="25">
        <v>57.9</v>
      </c>
      <c r="D4" s="22">
        <f t="shared" si="1"/>
        <v>173.7</v>
      </c>
      <c r="E4" s="22">
        <f t="shared" si="2"/>
        <v>243.17999999999998</v>
      </c>
      <c r="F4" s="22">
        <f t="shared" si="3"/>
        <v>81.059999999999988</v>
      </c>
      <c r="G4" s="22">
        <f t="shared" si="4"/>
        <v>243.17999999999998</v>
      </c>
      <c r="H4" s="141"/>
      <c r="I4" s="160"/>
    </row>
    <row r="5" spans="1:9" x14ac:dyDescent="0.25">
      <c r="A5" s="15">
        <v>4</v>
      </c>
      <c r="B5" s="22">
        <f t="shared" si="0"/>
        <v>231.6</v>
      </c>
      <c r="C5" s="25">
        <v>57.9</v>
      </c>
      <c r="D5" s="22">
        <f t="shared" si="1"/>
        <v>231.6</v>
      </c>
      <c r="E5" s="22">
        <f t="shared" si="2"/>
        <v>324.23999999999995</v>
      </c>
      <c r="F5" s="22">
        <f t="shared" si="3"/>
        <v>81.059999999999988</v>
      </c>
      <c r="G5" s="22">
        <f t="shared" si="4"/>
        <v>324.23999999999995</v>
      </c>
      <c r="H5" s="141"/>
      <c r="I5" s="160"/>
    </row>
    <row r="6" spans="1:9" x14ac:dyDescent="0.25">
      <c r="A6" s="15">
        <v>5</v>
      </c>
      <c r="B6" s="22">
        <f t="shared" si="0"/>
        <v>289.5</v>
      </c>
      <c r="C6" s="25">
        <v>57.9</v>
      </c>
      <c r="D6" s="22">
        <f t="shared" si="1"/>
        <v>289.5</v>
      </c>
      <c r="E6" s="22">
        <f t="shared" si="2"/>
        <v>405.29999999999995</v>
      </c>
      <c r="F6" s="22">
        <f t="shared" si="3"/>
        <v>81.059999999999988</v>
      </c>
      <c r="G6" s="22">
        <f t="shared" si="4"/>
        <v>405.29999999999995</v>
      </c>
      <c r="H6" s="141"/>
      <c r="I6" s="160"/>
    </row>
    <row r="7" spans="1:9" x14ac:dyDescent="0.25">
      <c r="A7" s="15">
        <v>6</v>
      </c>
      <c r="B7" s="22">
        <f>C7*A7</f>
        <v>347.4</v>
      </c>
      <c r="C7" s="25">
        <v>57.9</v>
      </c>
      <c r="D7" s="22">
        <f t="shared" si="1"/>
        <v>347.4</v>
      </c>
      <c r="E7" s="22">
        <f t="shared" si="2"/>
        <v>486.35999999999996</v>
      </c>
      <c r="F7" s="22">
        <f t="shared" si="3"/>
        <v>81.059999999999988</v>
      </c>
      <c r="G7" s="22">
        <f t="shared" si="4"/>
        <v>486.35999999999996</v>
      </c>
      <c r="H7" s="141"/>
      <c r="I7" s="160"/>
    </row>
    <row r="8" spans="1:9" x14ac:dyDescent="0.25">
      <c r="A8" s="15">
        <v>7</v>
      </c>
      <c r="B8" s="22">
        <f>C8*A8</f>
        <v>405.3</v>
      </c>
      <c r="C8" s="25">
        <v>57.9</v>
      </c>
      <c r="D8" s="22">
        <f t="shared" si="1"/>
        <v>405.3</v>
      </c>
      <c r="E8" s="22">
        <f t="shared" si="2"/>
        <v>567.41999999999996</v>
      </c>
      <c r="F8" s="22">
        <f t="shared" si="3"/>
        <v>81.059999999999988</v>
      </c>
      <c r="G8" s="22">
        <f t="shared" si="4"/>
        <v>567.41999999999996</v>
      </c>
      <c r="H8" s="141"/>
      <c r="I8" s="160"/>
    </row>
    <row r="9" spans="1:9" ht="15.75" thickBot="1" x14ac:dyDescent="0.3">
      <c r="A9" s="15">
        <v>8</v>
      </c>
      <c r="B9" s="22">
        <v>463.3</v>
      </c>
      <c r="C9" s="25">
        <v>57.9</v>
      </c>
      <c r="D9" s="22">
        <f t="shared" si="1"/>
        <v>463.2</v>
      </c>
      <c r="E9" s="22">
        <f t="shared" si="2"/>
        <v>648.62</v>
      </c>
      <c r="F9" s="22">
        <f t="shared" si="3"/>
        <v>81.059999999999988</v>
      </c>
      <c r="G9" s="22">
        <f t="shared" si="4"/>
        <v>648.4799999999999</v>
      </c>
      <c r="H9" s="142"/>
      <c r="I9" s="161"/>
    </row>
    <row r="10" spans="1:9" ht="15" customHeight="1" x14ac:dyDescent="0.25">
      <c r="A10" s="20">
        <v>9</v>
      </c>
      <c r="B10" s="23">
        <v>498</v>
      </c>
      <c r="C10" s="26">
        <v>55.3</v>
      </c>
      <c r="D10" s="28">
        <f t="shared" si="1"/>
        <v>521.1</v>
      </c>
      <c r="E10" s="23">
        <f t="shared" si="2"/>
        <v>697.19999999999993</v>
      </c>
      <c r="F10" s="23">
        <f t="shared" si="3"/>
        <v>77.419999999999987</v>
      </c>
      <c r="G10" s="28">
        <f t="shared" si="4"/>
        <v>729.54</v>
      </c>
      <c r="H10" s="156" t="s">
        <v>14</v>
      </c>
      <c r="I10" s="152" t="s">
        <v>28</v>
      </c>
    </row>
    <row r="11" spans="1:9" x14ac:dyDescent="0.25">
      <c r="A11" s="20">
        <v>10</v>
      </c>
      <c r="B11" s="23">
        <v>508</v>
      </c>
      <c r="C11" s="26">
        <v>50.8</v>
      </c>
      <c r="D11" s="28">
        <f t="shared" si="1"/>
        <v>579</v>
      </c>
      <c r="E11" s="23">
        <f t="shared" si="2"/>
        <v>711.19999999999993</v>
      </c>
      <c r="F11" s="23">
        <f t="shared" si="3"/>
        <v>71.11999999999999</v>
      </c>
      <c r="G11" s="28">
        <f t="shared" si="4"/>
        <v>810.59999999999991</v>
      </c>
      <c r="H11" s="157"/>
      <c r="I11" s="153"/>
    </row>
    <row r="12" spans="1:9" x14ac:dyDescent="0.25">
      <c r="A12" s="20">
        <v>11</v>
      </c>
      <c r="B12" s="23">
        <v>540</v>
      </c>
      <c r="C12" s="26">
        <v>49.1</v>
      </c>
      <c r="D12" s="28">
        <f t="shared" si="1"/>
        <v>636.9</v>
      </c>
      <c r="E12" s="23">
        <f t="shared" si="2"/>
        <v>756</v>
      </c>
      <c r="F12" s="23">
        <f t="shared" si="3"/>
        <v>68.739999999999995</v>
      </c>
      <c r="G12" s="28">
        <f t="shared" si="4"/>
        <v>891.66</v>
      </c>
      <c r="H12" s="157"/>
      <c r="I12" s="153"/>
    </row>
    <row r="13" spans="1:9" ht="15.75" thickBot="1" x14ac:dyDescent="0.3">
      <c r="A13" s="20">
        <v>12</v>
      </c>
      <c r="B13" s="23">
        <v>570</v>
      </c>
      <c r="C13" s="26">
        <v>47.5</v>
      </c>
      <c r="D13" s="28">
        <f t="shared" si="1"/>
        <v>694.8</v>
      </c>
      <c r="E13" s="23">
        <f t="shared" si="2"/>
        <v>798</v>
      </c>
      <c r="F13" s="23">
        <f t="shared" si="3"/>
        <v>66.5</v>
      </c>
      <c r="G13" s="28">
        <f t="shared" si="4"/>
        <v>972.71999999999991</v>
      </c>
      <c r="H13" s="158"/>
      <c r="I13" s="153"/>
    </row>
    <row r="14" spans="1:9" x14ac:dyDescent="0.25">
      <c r="A14" s="20">
        <v>13</v>
      </c>
      <c r="B14" s="23">
        <v>608</v>
      </c>
      <c r="C14" s="26">
        <v>46.8</v>
      </c>
      <c r="D14" s="28">
        <f t="shared" si="1"/>
        <v>752.69999999999993</v>
      </c>
      <c r="E14" s="23">
        <f t="shared" si="2"/>
        <v>851.19999999999993</v>
      </c>
      <c r="F14" s="23">
        <f t="shared" si="3"/>
        <v>65.52</v>
      </c>
      <c r="G14" s="28">
        <f t="shared" si="4"/>
        <v>1053.7799999999997</v>
      </c>
      <c r="H14" s="154" t="s">
        <v>4</v>
      </c>
      <c r="I14" s="153"/>
    </row>
    <row r="15" spans="1:9" x14ac:dyDescent="0.25">
      <c r="A15" s="20">
        <v>14</v>
      </c>
      <c r="B15" s="23">
        <v>648</v>
      </c>
      <c r="C15" s="26">
        <v>46.3</v>
      </c>
      <c r="D15" s="28">
        <f t="shared" si="1"/>
        <v>810.6</v>
      </c>
      <c r="E15" s="23">
        <f t="shared" si="2"/>
        <v>907.19999999999993</v>
      </c>
      <c r="F15" s="23">
        <f t="shared" si="3"/>
        <v>64.819999999999993</v>
      </c>
      <c r="G15" s="28">
        <f t="shared" si="4"/>
        <v>1134.8399999999999</v>
      </c>
      <c r="H15" s="155"/>
      <c r="I15" s="153"/>
    </row>
    <row r="16" spans="1:9" x14ac:dyDescent="0.25">
      <c r="A16" s="20">
        <v>15</v>
      </c>
      <c r="B16" s="23">
        <v>686</v>
      </c>
      <c r="C16" s="26">
        <v>45.3</v>
      </c>
      <c r="D16" s="28">
        <f t="shared" si="1"/>
        <v>868.5</v>
      </c>
      <c r="E16" s="23">
        <f t="shared" si="2"/>
        <v>960.4</v>
      </c>
      <c r="F16" s="23">
        <f t="shared" si="3"/>
        <v>63.419999999999995</v>
      </c>
      <c r="G16" s="28">
        <f t="shared" si="4"/>
        <v>1215.8999999999999</v>
      </c>
      <c r="H16" s="155"/>
      <c r="I16" s="153"/>
    </row>
    <row r="17" spans="1:9" ht="15" customHeight="1" thickBot="1" x14ac:dyDescent="0.3">
      <c r="A17" s="21">
        <v>16</v>
      </c>
      <c r="B17" s="24">
        <v>710</v>
      </c>
      <c r="C17" s="27">
        <v>44.4</v>
      </c>
      <c r="D17" s="29">
        <f t="shared" si="1"/>
        <v>926.4</v>
      </c>
      <c r="E17" s="24">
        <f t="shared" si="2"/>
        <v>993.99999999999989</v>
      </c>
      <c r="F17" s="23">
        <f t="shared" si="3"/>
        <v>62.16</v>
      </c>
      <c r="G17" s="29">
        <f t="shared" si="4"/>
        <v>1296.9599999999998</v>
      </c>
      <c r="H17" s="155"/>
      <c r="I17" s="153"/>
    </row>
    <row r="18" spans="1:9" x14ac:dyDescent="0.25">
      <c r="A18" s="143" t="s">
        <v>16</v>
      </c>
      <c r="B18" s="144"/>
      <c r="C18" s="145"/>
      <c r="D18" s="162" t="s">
        <v>17</v>
      </c>
      <c r="E18" s="163"/>
      <c r="F18" s="163"/>
      <c r="G18" s="163"/>
      <c r="H18" s="163"/>
      <c r="I18" s="164"/>
    </row>
    <row r="19" spans="1:9" x14ac:dyDescent="0.25">
      <c r="A19" s="146"/>
      <c r="B19" s="147"/>
      <c r="C19" s="148"/>
      <c r="D19" s="165"/>
      <c r="E19" s="166"/>
      <c r="F19" s="166"/>
      <c r="G19" s="166"/>
      <c r="H19" s="166"/>
      <c r="I19" s="167"/>
    </row>
    <row r="20" spans="1:9" ht="15.75" thickBot="1" x14ac:dyDescent="0.3">
      <c r="A20" s="149"/>
      <c r="B20" s="150"/>
      <c r="C20" s="151"/>
      <c r="D20" s="168"/>
      <c r="E20" s="169"/>
      <c r="F20" s="169"/>
      <c r="G20" s="169"/>
      <c r="H20" s="169"/>
      <c r="I20" s="170"/>
    </row>
    <row r="21" spans="1:9" ht="30.75" customHeight="1" thickBot="1" x14ac:dyDescent="0.3">
      <c r="A21" s="30">
        <v>24</v>
      </c>
      <c r="B21" s="30">
        <v>822</v>
      </c>
      <c r="C21" s="31">
        <v>34.25</v>
      </c>
      <c r="D21" s="32">
        <f t="shared" ref="D21" si="5">57.9*A21</f>
        <v>1389.6</v>
      </c>
      <c r="E21" s="32">
        <f t="shared" ref="E21:G21" si="6">B21*1.4</f>
        <v>1150.8</v>
      </c>
      <c r="F21" s="33">
        <f t="shared" si="6"/>
        <v>47.949999999999996</v>
      </c>
      <c r="G21" s="32">
        <f t="shared" si="6"/>
        <v>1945.4399999999998</v>
      </c>
      <c r="H21" s="30" t="s">
        <v>19</v>
      </c>
      <c r="I21" s="30" t="s">
        <v>20</v>
      </c>
    </row>
    <row r="22" spans="1:9" x14ac:dyDescent="0.25">
      <c r="A22" s="131" t="s">
        <v>56</v>
      </c>
      <c r="B22" s="132"/>
      <c r="C22" s="132"/>
      <c r="D22" s="132"/>
      <c r="E22" s="132"/>
      <c r="F22" s="132"/>
      <c r="G22" s="132"/>
      <c r="H22" s="132"/>
      <c r="I22" s="133"/>
    </row>
    <row r="23" spans="1:9" x14ac:dyDescent="0.25">
      <c r="A23" s="134"/>
      <c r="B23" s="135"/>
      <c r="C23" s="135"/>
      <c r="D23" s="135"/>
      <c r="E23" s="135"/>
      <c r="F23" s="135"/>
      <c r="G23" s="135"/>
      <c r="H23" s="135"/>
      <c r="I23" s="136"/>
    </row>
    <row r="24" spans="1:9" ht="70.5" customHeight="1" thickBot="1" x14ac:dyDescent="0.3">
      <c r="A24" s="137"/>
      <c r="B24" s="138"/>
      <c r="C24" s="138"/>
      <c r="D24" s="138"/>
      <c r="E24" s="138"/>
      <c r="F24" s="138"/>
      <c r="G24" s="138"/>
      <c r="H24" s="138"/>
      <c r="I24" s="139"/>
    </row>
    <row r="27" spans="1:9" ht="86.25" customHeight="1" x14ac:dyDescent="0.25"/>
  </sheetData>
  <mergeCells count="8">
    <mergeCell ref="A22:I24"/>
    <mergeCell ref="H2:H9"/>
    <mergeCell ref="A18:C20"/>
    <mergeCell ref="I10:I17"/>
    <mergeCell ref="H14:H17"/>
    <mergeCell ref="H10:H13"/>
    <mergeCell ref="I1:I9"/>
    <mergeCell ref="D18:I20"/>
  </mergeCells>
  <pageMargins left="0.7" right="0.7" top="0.75" bottom="0.75" header="0.3" footer="0.3"/>
  <pageSetup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1"/>
  <sheetViews>
    <sheetView zoomScale="85" zoomScaleNormal="85" workbookViewId="0">
      <selection activeCell="D55" sqref="D55"/>
    </sheetView>
  </sheetViews>
  <sheetFormatPr defaultRowHeight="15" x14ac:dyDescent="0.25"/>
  <cols>
    <col min="1" max="1" width="25" customWidth="1"/>
    <col min="2" max="2" width="28.5703125" customWidth="1"/>
    <col min="3" max="4" width="20.7109375" customWidth="1"/>
    <col min="5" max="5" width="16.5703125" customWidth="1"/>
    <col min="6" max="6" width="19.85546875" customWidth="1"/>
    <col min="7" max="8" width="17" customWidth="1"/>
    <col min="9" max="9" width="2.7109375" customWidth="1"/>
    <col min="10" max="10" width="13.85546875" customWidth="1"/>
    <col min="11" max="11" width="14.5703125" customWidth="1"/>
  </cols>
  <sheetData>
    <row r="1" spans="1:15" ht="26.25" customHeight="1" thickBot="1" x14ac:dyDescent="0.3">
      <c r="A1" s="178" t="s">
        <v>44</v>
      </c>
      <c r="B1" s="181" t="s">
        <v>41</v>
      </c>
      <c r="C1" s="182"/>
      <c r="D1" s="183"/>
      <c r="E1" s="181" t="s">
        <v>45</v>
      </c>
      <c r="F1" s="184"/>
      <c r="G1" s="185"/>
      <c r="H1" s="152" t="s">
        <v>57</v>
      </c>
      <c r="J1" s="176" t="s">
        <v>43</v>
      </c>
      <c r="K1" s="177"/>
      <c r="L1" s="152" t="s">
        <v>48</v>
      </c>
    </row>
    <row r="2" spans="1:15" ht="78" customHeight="1" thickBot="1" x14ac:dyDescent="0.3">
      <c r="A2" s="179"/>
      <c r="B2" s="49" t="s">
        <v>46</v>
      </c>
      <c r="C2" s="49" t="s">
        <v>47</v>
      </c>
      <c r="D2" s="49" t="s">
        <v>49</v>
      </c>
      <c r="E2" s="51" t="s">
        <v>46</v>
      </c>
      <c r="F2" s="52" t="s">
        <v>47</v>
      </c>
      <c r="G2" s="49" t="s">
        <v>49</v>
      </c>
      <c r="H2" s="174"/>
      <c r="J2" s="48" t="s">
        <v>41</v>
      </c>
      <c r="K2" s="47" t="s">
        <v>42</v>
      </c>
      <c r="L2" s="153"/>
    </row>
    <row r="3" spans="1:15" ht="51" customHeight="1" thickBot="1" x14ac:dyDescent="0.3">
      <c r="A3" s="55">
        <v>1500</v>
      </c>
      <c r="B3" s="53">
        <f>(A3*8)/J3</f>
        <v>1159.9806669888835</v>
      </c>
      <c r="C3" s="50">
        <f>B3/86400</f>
        <v>1.3425702164223188E-2</v>
      </c>
      <c r="D3" s="50">
        <f>C3/1.4</f>
        <v>9.5897872601594207E-3</v>
      </c>
      <c r="E3" s="53">
        <f>(A3*8)/K3</f>
        <v>1105.0741320563588</v>
      </c>
      <c r="F3" s="50">
        <f t="shared" ref="F3:F6" si="0">E3/86400</f>
        <v>1.2790209861763413E-2</v>
      </c>
      <c r="G3" s="54">
        <f>F3/1.4</f>
        <v>9.1358641869738674E-3</v>
      </c>
      <c r="H3" s="174"/>
      <c r="J3" s="46">
        <v>10.345000000000001</v>
      </c>
      <c r="K3" s="45">
        <v>10.859</v>
      </c>
      <c r="L3" s="180"/>
    </row>
    <row r="4" spans="1:15" ht="101.25" customHeight="1" thickBot="1" x14ac:dyDescent="0.3">
      <c r="A4" s="62">
        <v>1400</v>
      </c>
      <c r="B4" s="63">
        <f>(A4*8)/J3</f>
        <v>1082.6486225229578</v>
      </c>
      <c r="C4" s="64">
        <f>B4/86400</f>
        <v>1.2530655353274975E-2</v>
      </c>
      <c r="D4" s="72">
        <f t="shared" ref="D4:D6" si="1">C4/1.4</f>
        <v>8.9504681094821261E-3</v>
      </c>
      <c r="E4" s="63">
        <f>(A4*8)/K3</f>
        <v>1031.4025232526014</v>
      </c>
      <c r="F4" s="64">
        <f t="shared" si="0"/>
        <v>1.1937529204312517E-2</v>
      </c>
      <c r="G4" s="65">
        <f t="shared" ref="G4:G6" si="2">F4/1.4</f>
        <v>8.5268065745089418E-3</v>
      </c>
      <c r="H4" s="174"/>
      <c r="L4" s="38"/>
      <c r="M4" s="38"/>
      <c r="N4" s="38"/>
      <c r="O4" s="38"/>
    </row>
    <row r="5" spans="1:15" ht="47.25" customHeight="1" thickBot="1" x14ac:dyDescent="0.3">
      <c r="A5" s="67">
        <v>1300</v>
      </c>
      <c r="B5" s="68">
        <f>(A5*8)/J3</f>
        <v>1005.3165780570323</v>
      </c>
      <c r="C5" s="69">
        <f>B5/86400</f>
        <v>1.1635608542326762E-2</v>
      </c>
      <c r="D5" s="69">
        <f t="shared" si="1"/>
        <v>8.3111489588048298E-3</v>
      </c>
      <c r="E5" s="70">
        <f>(A5*8)/K3</f>
        <v>957.73091444884426</v>
      </c>
      <c r="F5" s="69">
        <f t="shared" si="0"/>
        <v>1.1084848546861623E-2</v>
      </c>
      <c r="G5" s="71">
        <f t="shared" si="2"/>
        <v>7.9177489620440179E-3</v>
      </c>
      <c r="H5" s="174"/>
      <c r="L5" s="38"/>
      <c r="M5" s="38"/>
      <c r="N5" s="38"/>
      <c r="O5" s="38"/>
    </row>
    <row r="6" spans="1:15" ht="55.5" customHeight="1" thickBot="1" x14ac:dyDescent="0.3">
      <c r="A6" s="56">
        <v>1200</v>
      </c>
      <c r="B6" s="53">
        <f>(A6*8)/J3</f>
        <v>927.98453359110681</v>
      </c>
      <c r="C6" s="50">
        <f>B6/86400</f>
        <v>1.0740561731378551E-2</v>
      </c>
      <c r="D6" s="50">
        <f t="shared" si="1"/>
        <v>7.6718298081275369E-3</v>
      </c>
      <c r="E6" s="53">
        <f>(A6*8)/K3</f>
        <v>884.05930564508708</v>
      </c>
      <c r="F6" s="50">
        <f t="shared" si="0"/>
        <v>1.0232167889410729E-2</v>
      </c>
      <c r="G6" s="54">
        <f t="shared" si="2"/>
        <v>7.3086913495790931E-3</v>
      </c>
      <c r="H6" s="174"/>
      <c r="L6" s="38"/>
      <c r="M6" s="38"/>
      <c r="N6" s="38"/>
      <c r="O6" s="38"/>
    </row>
    <row r="7" spans="1:15" ht="24" customHeight="1" thickBot="1" x14ac:dyDescent="0.3">
      <c r="A7" s="171"/>
      <c r="B7" s="172"/>
      <c r="C7" s="172"/>
      <c r="D7" s="172"/>
      <c r="E7" s="172"/>
      <c r="F7" s="172"/>
      <c r="G7" s="173"/>
      <c r="H7" s="174"/>
    </row>
    <row r="8" spans="1:15" ht="82.5" customHeight="1" thickBot="1" x14ac:dyDescent="0.3">
      <c r="A8" s="66" t="s">
        <v>50</v>
      </c>
      <c r="B8" s="49" t="s">
        <v>51</v>
      </c>
      <c r="C8" s="49" t="s">
        <v>52</v>
      </c>
      <c r="D8" s="49" t="s">
        <v>49</v>
      </c>
      <c r="E8" s="49" t="s">
        <v>51</v>
      </c>
      <c r="F8" s="49" t="s">
        <v>52</v>
      </c>
      <c r="G8" s="49" t="s">
        <v>49</v>
      </c>
      <c r="H8" s="174"/>
    </row>
    <row r="9" spans="1:15" ht="50.25" customHeight="1" thickBot="1" x14ac:dyDescent="0.3">
      <c r="A9" s="61" t="s">
        <v>53</v>
      </c>
      <c r="B9" s="58">
        <f>(8*750)/J3</f>
        <v>579.99033349444176</v>
      </c>
      <c r="C9" s="59">
        <f>B9/86400</f>
        <v>6.7128510821115941E-3</v>
      </c>
      <c r="D9" s="59">
        <f>C9/1.4</f>
        <v>4.7948936300797104E-3</v>
      </c>
      <c r="E9" s="58">
        <f>(8*750)/K3</f>
        <v>552.53706602817942</v>
      </c>
      <c r="F9" s="59">
        <f>E9/86400</f>
        <v>6.3951049308817063E-3</v>
      </c>
      <c r="G9" s="60">
        <f>F9/1.4</f>
        <v>4.5679320934869337E-3</v>
      </c>
      <c r="H9" s="174"/>
    </row>
    <row r="10" spans="1:15" ht="101.25" customHeight="1" thickBot="1" x14ac:dyDescent="0.3">
      <c r="A10" s="61" t="s">
        <v>54</v>
      </c>
      <c r="B10" s="58">
        <f>(4*750)/J3</f>
        <v>289.99516674722088</v>
      </c>
      <c r="C10" s="59">
        <f>B10/86400</f>
        <v>3.3564255410557971E-3</v>
      </c>
      <c r="D10" s="59">
        <f>C10/1.4</f>
        <v>2.3974468150398552E-3</v>
      </c>
      <c r="E10" s="58">
        <f>(4*750)/K3</f>
        <v>276.26853301408971</v>
      </c>
      <c r="F10" s="59">
        <f>E10/86400</f>
        <v>3.1975524654408532E-3</v>
      </c>
      <c r="G10" s="60">
        <f>F10/1.4</f>
        <v>2.2839660467434669E-3</v>
      </c>
      <c r="H10" s="174"/>
    </row>
    <row r="11" spans="1:15" ht="132" customHeight="1" thickBot="1" x14ac:dyDescent="0.3">
      <c r="A11" s="61" t="s">
        <v>55</v>
      </c>
      <c r="B11" s="57">
        <f t="shared" ref="B11:G11" si="3">B9+B10</f>
        <v>869.98550024166263</v>
      </c>
      <c r="C11" s="59">
        <f t="shared" si="3"/>
        <v>1.0069276623167391E-2</v>
      </c>
      <c r="D11" s="59">
        <f t="shared" si="3"/>
        <v>7.1923404451195655E-3</v>
      </c>
      <c r="E11" s="57">
        <f t="shared" si="3"/>
        <v>828.80559904226914</v>
      </c>
      <c r="F11" s="59">
        <f t="shared" si="3"/>
        <v>9.5926573963225591E-3</v>
      </c>
      <c r="G11" s="59">
        <f t="shared" si="3"/>
        <v>6.8518981402304006E-3</v>
      </c>
      <c r="H11" s="175"/>
    </row>
  </sheetData>
  <mergeCells count="7">
    <mergeCell ref="A7:G7"/>
    <mergeCell ref="H1:H11"/>
    <mergeCell ref="J1:K1"/>
    <mergeCell ref="A1:A2"/>
    <mergeCell ref="L1:L3"/>
    <mergeCell ref="B1:D1"/>
    <mergeCell ref="E1:G1"/>
  </mergeCells>
  <pageMargins left="0.7" right="0.7" top="0.75" bottom="0.75" header="0.3" footer="0.3"/>
  <pageSetup orientation="portrait" horizontalDpi="0" verticalDpi="0" r:id="rId1"/>
  <ignoredErrors>
    <ignoredError sqref="E3:E4 E5:E6" 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zoomScaleNormal="100" workbookViewId="0">
      <selection activeCell="E27" sqref="E27"/>
    </sheetView>
  </sheetViews>
  <sheetFormatPr defaultRowHeight="15" x14ac:dyDescent="0.25"/>
  <cols>
    <col min="1" max="1" width="21" customWidth="1"/>
    <col min="2" max="2" width="22.5703125" customWidth="1"/>
    <col min="3" max="3" width="18.85546875" customWidth="1"/>
    <col min="4" max="4" width="23" customWidth="1"/>
    <col min="5" max="5" width="13.28515625" customWidth="1"/>
    <col min="6" max="6" width="17.28515625" customWidth="1"/>
  </cols>
  <sheetData>
    <row r="1" spans="1:6" ht="80.25" customHeight="1" thickBot="1" x14ac:dyDescent="0.3">
      <c r="A1" s="4" t="s">
        <v>0</v>
      </c>
      <c r="B1" s="4" t="s">
        <v>3</v>
      </c>
      <c r="C1" s="4" t="s">
        <v>1</v>
      </c>
      <c r="D1" s="4" t="s">
        <v>2</v>
      </c>
      <c r="E1" s="3" t="s">
        <v>6</v>
      </c>
    </row>
    <row r="2" spans="1:6" x14ac:dyDescent="0.25">
      <c r="A2" s="8">
        <v>1</v>
      </c>
      <c r="B2" s="9">
        <v>66</v>
      </c>
      <c r="C2" s="10">
        <f t="shared" ref="C2:C9" si="0">B2/A2</f>
        <v>66</v>
      </c>
      <c r="D2" s="14">
        <f>60*A2</f>
        <v>60</v>
      </c>
      <c r="E2" s="189" t="s">
        <v>8</v>
      </c>
    </row>
    <row r="3" spans="1:6" x14ac:dyDescent="0.25">
      <c r="A3" s="8">
        <v>2</v>
      </c>
      <c r="B3" s="9">
        <f>66*A3</f>
        <v>132</v>
      </c>
      <c r="C3" s="10">
        <f t="shared" si="0"/>
        <v>66</v>
      </c>
      <c r="D3" s="14">
        <f t="shared" ref="D3:D17" si="1">66*A3</f>
        <v>132</v>
      </c>
      <c r="E3" s="190"/>
    </row>
    <row r="4" spans="1:6" x14ac:dyDescent="0.25">
      <c r="A4" s="8">
        <v>3</v>
      </c>
      <c r="B4" s="9">
        <f t="shared" ref="B4:B9" si="2">66*A4</f>
        <v>198</v>
      </c>
      <c r="C4" s="10">
        <f t="shared" si="0"/>
        <v>66</v>
      </c>
      <c r="D4" s="14">
        <f t="shared" si="1"/>
        <v>198</v>
      </c>
      <c r="E4" s="190"/>
    </row>
    <row r="5" spans="1:6" x14ac:dyDescent="0.25">
      <c r="A5" s="8">
        <v>4</v>
      </c>
      <c r="B5" s="9">
        <f t="shared" si="2"/>
        <v>264</v>
      </c>
      <c r="C5" s="10">
        <f t="shared" si="0"/>
        <v>66</v>
      </c>
      <c r="D5" s="14">
        <f t="shared" si="1"/>
        <v>264</v>
      </c>
      <c r="E5" s="190"/>
    </row>
    <row r="6" spans="1:6" x14ac:dyDescent="0.25">
      <c r="A6" s="8">
        <v>5</v>
      </c>
      <c r="B6" s="9">
        <f t="shared" si="2"/>
        <v>330</v>
      </c>
      <c r="C6" s="10">
        <f t="shared" si="0"/>
        <v>66</v>
      </c>
      <c r="D6" s="14">
        <f t="shared" si="1"/>
        <v>330</v>
      </c>
      <c r="E6" s="190"/>
    </row>
    <row r="7" spans="1:6" x14ac:dyDescent="0.25">
      <c r="A7" s="8">
        <v>6</v>
      </c>
      <c r="B7" s="9">
        <f t="shared" si="2"/>
        <v>396</v>
      </c>
      <c r="C7" s="10">
        <f t="shared" si="0"/>
        <v>66</v>
      </c>
      <c r="D7" s="14">
        <f t="shared" si="1"/>
        <v>396</v>
      </c>
      <c r="E7" s="190"/>
    </row>
    <row r="8" spans="1:6" x14ac:dyDescent="0.25">
      <c r="A8" s="8">
        <v>7</v>
      </c>
      <c r="B8" s="9">
        <f t="shared" si="2"/>
        <v>462</v>
      </c>
      <c r="C8" s="10">
        <f t="shared" si="0"/>
        <v>66</v>
      </c>
      <c r="D8" s="14">
        <f t="shared" si="1"/>
        <v>462</v>
      </c>
      <c r="E8" s="190"/>
    </row>
    <row r="9" spans="1:6" ht="15.75" thickBot="1" x14ac:dyDescent="0.3">
      <c r="A9" s="8">
        <v>8</v>
      </c>
      <c r="B9" s="9">
        <f t="shared" si="2"/>
        <v>528</v>
      </c>
      <c r="C9" s="10">
        <f t="shared" si="0"/>
        <v>66</v>
      </c>
      <c r="D9" s="14">
        <f t="shared" si="1"/>
        <v>528</v>
      </c>
      <c r="E9" s="191"/>
    </row>
    <row r="10" spans="1:6" x14ac:dyDescent="0.25">
      <c r="A10" s="5">
        <v>9</v>
      </c>
      <c r="B10" s="6">
        <v>546</v>
      </c>
      <c r="C10" s="7">
        <v>61</v>
      </c>
      <c r="D10" s="16">
        <f t="shared" si="1"/>
        <v>594</v>
      </c>
      <c r="E10" s="186" t="s">
        <v>9</v>
      </c>
      <c r="F10" s="152" t="s">
        <v>10</v>
      </c>
    </row>
    <row r="11" spans="1:6" x14ac:dyDescent="0.25">
      <c r="A11" s="5">
        <v>10</v>
      </c>
      <c r="B11" s="6">
        <v>594</v>
      </c>
      <c r="C11" s="7">
        <v>59.4</v>
      </c>
      <c r="D11" s="16">
        <f t="shared" si="1"/>
        <v>660</v>
      </c>
      <c r="E11" s="187"/>
      <c r="F11" s="153"/>
    </row>
    <row r="12" spans="1:6" x14ac:dyDescent="0.25">
      <c r="A12" s="5">
        <v>11</v>
      </c>
      <c r="B12" s="6">
        <v>600</v>
      </c>
      <c r="C12" s="7">
        <v>54.5</v>
      </c>
      <c r="D12" s="16">
        <f t="shared" si="1"/>
        <v>726</v>
      </c>
      <c r="E12" s="187"/>
      <c r="F12" s="153"/>
    </row>
    <row r="13" spans="1:6" x14ac:dyDescent="0.25">
      <c r="A13" s="5">
        <v>12</v>
      </c>
      <c r="B13" s="6">
        <v>633</v>
      </c>
      <c r="C13" s="7">
        <v>52.75</v>
      </c>
      <c r="D13" s="16">
        <f t="shared" si="1"/>
        <v>792</v>
      </c>
      <c r="E13" s="187"/>
      <c r="F13" s="153"/>
    </row>
    <row r="14" spans="1:6" x14ac:dyDescent="0.25">
      <c r="A14" s="5">
        <v>13</v>
      </c>
      <c r="B14" s="6">
        <v>675</v>
      </c>
      <c r="C14" s="7">
        <v>51.9</v>
      </c>
      <c r="D14" s="16">
        <f t="shared" si="1"/>
        <v>858</v>
      </c>
      <c r="E14" s="187"/>
      <c r="F14" s="153"/>
    </row>
    <row r="15" spans="1:6" x14ac:dyDescent="0.25">
      <c r="A15" s="5">
        <v>14</v>
      </c>
      <c r="B15" s="6">
        <v>702</v>
      </c>
      <c r="C15" s="7">
        <v>50.1</v>
      </c>
      <c r="D15" s="16">
        <f t="shared" si="1"/>
        <v>924</v>
      </c>
      <c r="E15" s="187"/>
      <c r="F15" s="153"/>
    </row>
    <row r="16" spans="1:6" x14ac:dyDescent="0.25">
      <c r="A16" s="5">
        <v>15</v>
      </c>
      <c r="B16" s="6">
        <v>714</v>
      </c>
      <c r="C16" s="7">
        <v>47.6</v>
      </c>
      <c r="D16" s="16">
        <f t="shared" si="1"/>
        <v>990</v>
      </c>
      <c r="E16" s="187"/>
      <c r="F16" s="153"/>
    </row>
    <row r="17" spans="1:6" ht="15.75" thickBot="1" x14ac:dyDescent="0.3">
      <c r="A17" s="11">
        <v>16</v>
      </c>
      <c r="B17" s="12">
        <v>735</v>
      </c>
      <c r="C17" s="13">
        <v>45.9</v>
      </c>
      <c r="D17" s="16">
        <f t="shared" si="1"/>
        <v>1056</v>
      </c>
      <c r="E17" s="188"/>
      <c r="F17" s="180"/>
    </row>
    <row r="18" spans="1:6" x14ac:dyDescent="0.25">
      <c r="A18" s="192" t="s">
        <v>7</v>
      </c>
      <c r="B18" s="193"/>
      <c r="C18" s="194"/>
      <c r="D18" s="201" t="s">
        <v>39</v>
      </c>
      <c r="E18" s="202"/>
    </row>
    <row r="19" spans="1:6" x14ac:dyDescent="0.25">
      <c r="A19" s="195"/>
      <c r="B19" s="196"/>
      <c r="C19" s="197"/>
      <c r="D19" s="203"/>
      <c r="E19" s="202"/>
    </row>
    <row r="20" spans="1:6" ht="15.75" thickBot="1" x14ac:dyDescent="0.3">
      <c r="A20" s="198"/>
      <c r="B20" s="199"/>
      <c r="C20" s="200"/>
      <c r="D20" s="203"/>
      <c r="E20" s="202"/>
    </row>
    <row r="27" spans="1:6" x14ac:dyDescent="0.25">
      <c r="C27" s="2"/>
    </row>
  </sheetData>
  <mergeCells count="5">
    <mergeCell ref="E10:E17"/>
    <mergeCell ref="E2:E9"/>
    <mergeCell ref="A18:C20"/>
    <mergeCell ref="F10:F17"/>
    <mergeCell ref="D18:E20"/>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7"/>
  <sheetViews>
    <sheetView zoomScaleNormal="100" workbookViewId="0">
      <selection activeCell="X21" sqref="X21"/>
    </sheetView>
  </sheetViews>
  <sheetFormatPr defaultRowHeight="15" x14ac:dyDescent="0.25"/>
  <cols>
    <col min="2" max="2" width="21" customWidth="1"/>
    <col min="3" max="3" width="22.5703125" customWidth="1"/>
    <col min="4" max="4" width="18.85546875" customWidth="1"/>
    <col min="5" max="5" width="23" customWidth="1"/>
    <col min="6" max="7" width="16.5703125" customWidth="1"/>
    <col min="8" max="8" width="18.140625" customWidth="1"/>
    <col min="9" max="9" width="18.85546875" customWidth="1"/>
    <col min="10" max="10" width="18.42578125" customWidth="1"/>
  </cols>
  <sheetData>
    <row r="1" spans="2:10" ht="15.75" thickBot="1" x14ac:dyDescent="0.3"/>
    <row r="2" spans="2:10" ht="123.75" customHeight="1" thickBot="1" x14ac:dyDescent="0.3">
      <c r="B2" s="181" t="s">
        <v>27</v>
      </c>
      <c r="C2" s="222"/>
      <c r="D2" s="222"/>
      <c r="E2" s="222"/>
      <c r="F2" s="222"/>
      <c r="G2" s="222"/>
      <c r="H2" s="222"/>
      <c r="I2" s="222"/>
      <c r="J2" s="223"/>
    </row>
    <row r="3" spans="2:10" ht="107.25" customHeight="1" thickBot="1" x14ac:dyDescent="0.3">
      <c r="B3" s="4" t="s">
        <v>0</v>
      </c>
      <c r="C3" s="4" t="s">
        <v>3</v>
      </c>
      <c r="D3" s="4" t="s">
        <v>1</v>
      </c>
      <c r="E3" s="4" t="s">
        <v>12</v>
      </c>
      <c r="F3" s="4" t="s">
        <v>11</v>
      </c>
      <c r="G3" s="4" t="s">
        <v>18</v>
      </c>
      <c r="H3" s="4" t="s">
        <v>13</v>
      </c>
      <c r="I3" s="3" t="s">
        <v>6</v>
      </c>
      <c r="J3" s="159" t="s">
        <v>21</v>
      </c>
    </row>
    <row r="4" spans="2:10" x14ac:dyDescent="0.25">
      <c r="B4" s="19">
        <v>1</v>
      </c>
      <c r="C4" s="22">
        <f t="shared" ref="C4:C8" si="0">D4*B4</f>
        <v>59.6</v>
      </c>
      <c r="D4" s="25">
        <f>59.6</f>
        <v>59.6</v>
      </c>
      <c r="E4" s="22">
        <f>59.6*B4</f>
        <v>59.6</v>
      </c>
      <c r="F4" s="22">
        <f>C4*1.4</f>
        <v>83.44</v>
      </c>
      <c r="G4" s="22">
        <f>D4*1.4</f>
        <v>83.44</v>
      </c>
      <c r="H4" s="22">
        <f>E4*1.4</f>
        <v>83.44</v>
      </c>
      <c r="I4" s="140" t="s">
        <v>5</v>
      </c>
      <c r="J4" s="160"/>
    </row>
    <row r="5" spans="2:10" x14ac:dyDescent="0.25">
      <c r="B5" s="19">
        <v>2</v>
      </c>
      <c r="C5" s="22">
        <f t="shared" si="0"/>
        <v>119.2</v>
      </c>
      <c r="D5" s="25">
        <f t="shared" ref="D5:D11" si="1">59.6</f>
        <v>59.6</v>
      </c>
      <c r="E5" s="22">
        <f t="shared" ref="E5:E19" si="2">59.6*B5</f>
        <v>119.2</v>
      </c>
      <c r="F5" s="22">
        <f t="shared" ref="F5:H19" si="3">C5*1.4</f>
        <v>166.88</v>
      </c>
      <c r="G5" s="22">
        <f t="shared" si="3"/>
        <v>83.44</v>
      </c>
      <c r="H5" s="22">
        <f t="shared" si="3"/>
        <v>166.88</v>
      </c>
      <c r="I5" s="141"/>
      <c r="J5" s="160"/>
    </row>
    <row r="6" spans="2:10" x14ac:dyDescent="0.25">
      <c r="B6" s="19">
        <v>3</v>
      </c>
      <c r="C6" s="22">
        <f t="shared" si="0"/>
        <v>178.8</v>
      </c>
      <c r="D6" s="25">
        <f t="shared" si="1"/>
        <v>59.6</v>
      </c>
      <c r="E6" s="22">
        <f t="shared" si="2"/>
        <v>178.8</v>
      </c>
      <c r="F6" s="22">
        <f t="shared" si="3"/>
        <v>250.32</v>
      </c>
      <c r="G6" s="22">
        <f t="shared" si="3"/>
        <v>83.44</v>
      </c>
      <c r="H6" s="22">
        <f t="shared" si="3"/>
        <v>250.32</v>
      </c>
      <c r="I6" s="141"/>
      <c r="J6" s="160"/>
    </row>
    <row r="7" spans="2:10" x14ac:dyDescent="0.25">
      <c r="B7" s="19">
        <v>4</v>
      </c>
      <c r="C7" s="22">
        <f t="shared" si="0"/>
        <v>238.4</v>
      </c>
      <c r="D7" s="25">
        <f t="shared" si="1"/>
        <v>59.6</v>
      </c>
      <c r="E7" s="22">
        <f t="shared" si="2"/>
        <v>238.4</v>
      </c>
      <c r="F7" s="22">
        <f t="shared" si="3"/>
        <v>333.76</v>
      </c>
      <c r="G7" s="22">
        <f t="shared" si="3"/>
        <v>83.44</v>
      </c>
      <c r="H7" s="22">
        <f t="shared" si="3"/>
        <v>333.76</v>
      </c>
      <c r="I7" s="141"/>
      <c r="J7" s="160"/>
    </row>
    <row r="8" spans="2:10" x14ac:dyDescent="0.25">
      <c r="B8" s="19">
        <v>5</v>
      </c>
      <c r="C8" s="22">
        <f t="shared" si="0"/>
        <v>298</v>
      </c>
      <c r="D8" s="25">
        <f t="shared" si="1"/>
        <v>59.6</v>
      </c>
      <c r="E8" s="22">
        <f t="shared" si="2"/>
        <v>298</v>
      </c>
      <c r="F8" s="22">
        <f t="shared" si="3"/>
        <v>417.2</v>
      </c>
      <c r="G8" s="22">
        <f t="shared" si="3"/>
        <v>83.44</v>
      </c>
      <c r="H8" s="22">
        <f t="shared" si="3"/>
        <v>417.2</v>
      </c>
      <c r="I8" s="141"/>
      <c r="J8" s="160"/>
    </row>
    <row r="9" spans="2:10" x14ac:dyDescent="0.25">
      <c r="B9" s="19">
        <v>6</v>
      </c>
      <c r="C9" s="22">
        <f>D9*B9</f>
        <v>357.6</v>
      </c>
      <c r="D9" s="25">
        <f t="shared" si="1"/>
        <v>59.6</v>
      </c>
      <c r="E9" s="22">
        <f t="shared" si="2"/>
        <v>357.6</v>
      </c>
      <c r="F9" s="22">
        <f t="shared" si="3"/>
        <v>500.64</v>
      </c>
      <c r="G9" s="22">
        <f t="shared" si="3"/>
        <v>83.44</v>
      </c>
      <c r="H9" s="22">
        <f t="shared" si="3"/>
        <v>500.64</v>
      </c>
      <c r="I9" s="141"/>
      <c r="J9" s="160"/>
    </row>
    <row r="10" spans="2:10" x14ac:dyDescent="0.25">
      <c r="B10" s="19">
        <v>7</v>
      </c>
      <c r="C10" s="22">
        <f>D10*B10</f>
        <v>417.2</v>
      </c>
      <c r="D10" s="25">
        <f t="shared" si="1"/>
        <v>59.6</v>
      </c>
      <c r="E10" s="22">
        <f t="shared" si="2"/>
        <v>417.2</v>
      </c>
      <c r="F10" s="22">
        <f t="shared" si="3"/>
        <v>584.07999999999993</v>
      </c>
      <c r="G10" s="22">
        <f t="shared" si="3"/>
        <v>83.44</v>
      </c>
      <c r="H10" s="22">
        <f t="shared" si="3"/>
        <v>584.07999999999993</v>
      </c>
      <c r="I10" s="141"/>
      <c r="J10" s="160"/>
    </row>
    <row r="11" spans="2:10" ht="15.75" thickBot="1" x14ac:dyDescent="0.3">
      <c r="B11" s="19">
        <v>8</v>
      </c>
      <c r="C11" s="22">
        <f>D11*B11</f>
        <v>476.8</v>
      </c>
      <c r="D11" s="25">
        <f t="shared" si="1"/>
        <v>59.6</v>
      </c>
      <c r="E11" s="22">
        <f t="shared" si="2"/>
        <v>476.8</v>
      </c>
      <c r="F11" s="22">
        <f t="shared" si="3"/>
        <v>667.52</v>
      </c>
      <c r="G11" s="22">
        <f t="shared" si="3"/>
        <v>83.44</v>
      </c>
      <c r="H11" s="22">
        <f t="shared" si="3"/>
        <v>667.52</v>
      </c>
      <c r="I11" s="142"/>
      <c r="J11" s="161"/>
    </row>
    <row r="12" spans="2:10" ht="15" customHeight="1" thickBot="1" x14ac:dyDescent="0.3">
      <c r="B12" s="20">
        <v>9</v>
      </c>
      <c r="C12" s="23">
        <v>513</v>
      </c>
      <c r="D12" s="27">
        <f t="shared" ref="D12:D18" si="4">C12/B12</f>
        <v>57</v>
      </c>
      <c r="E12" s="22">
        <f t="shared" si="2"/>
        <v>536.4</v>
      </c>
      <c r="F12" s="23">
        <f t="shared" si="3"/>
        <v>718.19999999999993</v>
      </c>
      <c r="G12" s="23">
        <f t="shared" si="3"/>
        <v>79.8</v>
      </c>
      <c r="H12" s="28">
        <f t="shared" si="3"/>
        <v>750.95999999999992</v>
      </c>
      <c r="I12" s="156" t="s">
        <v>14</v>
      </c>
      <c r="J12" s="152" t="s">
        <v>35</v>
      </c>
    </row>
    <row r="13" spans="2:10" ht="15.75" thickBot="1" x14ac:dyDescent="0.3">
      <c r="B13" s="20">
        <v>10</v>
      </c>
      <c r="C13" s="23">
        <v>520</v>
      </c>
      <c r="D13" s="27">
        <f t="shared" si="4"/>
        <v>52</v>
      </c>
      <c r="E13" s="22">
        <f t="shared" si="2"/>
        <v>596</v>
      </c>
      <c r="F13" s="23">
        <f t="shared" si="3"/>
        <v>728</v>
      </c>
      <c r="G13" s="23">
        <f t="shared" si="3"/>
        <v>72.8</v>
      </c>
      <c r="H13" s="28">
        <f t="shared" si="3"/>
        <v>834.4</v>
      </c>
      <c r="I13" s="157"/>
      <c r="J13" s="153"/>
    </row>
    <row r="14" spans="2:10" ht="15.75" thickBot="1" x14ac:dyDescent="0.3">
      <c r="B14" s="20">
        <v>11</v>
      </c>
      <c r="C14" s="23">
        <v>595</v>
      </c>
      <c r="D14" s="27">
        <f t="shared" si="4"/>
        <v>54.090909090909093</v>
      </c>
      <c r="E14" s="22">
        <f t="shared" si="2"/>
        <v>655.6</v>
      </c>
      <c r="F14" s="23">
        <f t="shared" si="3"/>
        <v>833</v>
      </c>
      <c r="G14" s="23">
        <f t="shared" si="3"/>
        <v>75.72727272727272</v>
      </c>
      <c r="H14" s="28">
        <f t="shared" si="3"/>
        <v>917.83999999999992</v>
      </c>
      <c r="I14" s="157"/>
      <c r="J14" s="153"/>
    </row>
    <row r="15" spans="2:10" ht="15.75" thickBot="1" x14ac:dyDescent="0.3">
      <c r="B15" s="20">
        <v>12</v>
      </c>
      <c r="C15" s="23">
        <v>635</v>
      </c>
      <c r="D15" s="27">
        <f t="shared" si="4"/>
        <v>52.916666666666664</v>
      </c>
      <c r="E15" s="22">
        <f t="shared" si="2"/>
        <v>715.2</v>
      </c>
      <c r="F15" s="23">
        <f t="shared" si="3"/>
        <v>889</v>
      </c>
      <c r="G15" s="23">
        <f t="shared" si="3"/>
        <v>74.083333333333329</v>
      </c>
      <c r="H15" s="28">
        <f t="shared" si="3"/>
        <v>1001.28</v>
      </c>
      <c r="I15" s="158"/>
      <c r="J15" s="153"/>
    </row>
    <row r="16" spans="2:10" ht="15.75" thickBot="1" x14ac:dyDescent="0.3">
      <c r="B16" s="20">
        <v>13</v>
      </c>
      <c r="C16" s="23">
        <v>650</v>
      </c>
      <c r="D16" s="27">
        <f t="shared" si="4"/>
        <v>50</v>
      </c>
      <c r="E16" s="22">
        <f t="shared" si="2"/>
        <v>774.80000000000007</v>
      </c>
      <c r="F16" s="23">
        <f t="shared" si="3"/>
        <v>909.99999999999989</v>
      </c>
      <c r="G16" s="23">
        <f t="shared" si="3"/>
        <v>70</v>
      </c>
      <c r="H16" s="28">
        <f t="shared" si="3"/>
        <v>1084.72</v>
      </c>
      <c r="I16" s="154" t="s">
        <v>4</v>
      </c>
      <c r="J16" s="153"/>
    </row>
    <row r="17" spans="2:10" ht="15.75" thickBot="1" x14ac:dyDescent="0.3">
      <c r="B17" s="20">
        <v>14</v>
      </c>
      <c r="C17" s="23">
        <v>705</v>
      </c>
      <c r="D17" s="27">
        <f t="shared" si="4"/>
        <v>50.357142857142854</v>
      </c>
      <c r="E17" s="22">
        <f t="shared" si="2"/>
        <v>834.4</v>
      </c>
      <c r="F17" s="23">
        <f t="shared" si="3"/>
        <v>986.99999999999989</v>
      </c>
      <c r="G17" s="23">
        <f t="shared" si="3"/>
        <v>70.499999999999986</v>
      </c>
      <c r="H17" s="28">
        <f t="shared" si="3"/>
        <v>1168.1599999999999</v>
      </c>
      <c r="I17" s="155"/>
      <c r="J17" s="153"/>
    </row>
    <row r="18" spans="2:10" ht="15.75" thickBot="1" x14ac:dyDescent="0.3">
      <c r="B18" s="20">
        <v>15</v>
      </c>
      <c r="C18" s="23">
        <v>725</v>
      </c>
      <c r="D18" s="27">
        <f t="shared" si="4"/>
        <v>48.333333333333336</v>
      </c>
      <c r="E18" s="22">
        <f t="shared" si="2"/>
        <v>894</v>
      </c>
      <c r="F18" s="23">
        <f t="shared" si="3"/>
        <v>1014.9999999999999</v>
      </c>
      <c r="G18" s="23">
        <f t="shared" si="3"/>
        <v>67.666666666666671</v>
      </c>
      <c r="H18" s="28">
        <f t="shared" si="3"/>
        <v>1251.5999999999999</v>
      </c>
      <c r="I18" s="155"/>
      <c r="J18" s="153"/>
    </row>
    <row r="19" spans="2:10" ht="29.25" customHeight="1" thickBot="1" x14ac:dyDescent="0.3">
      <c r="B19" s="21">
        <v>16</v>
      </c>
      <c r="C19" s="24">
        <v>775</v>
      </c>
      <c r="D19" s="27">
        <f>C19/B19</f>
        <v>48.4375</v>
      </c>
      <c r="E19" s="22">
        <f t="shared" si="2"/>
        <v>953.6</v>
      </c>
      <c r="F19" s="24">
        <f t="shared" si="3"/>
        <v>1085</v>
      </c>
      <c r="G19" s="23">
        <f t="shared" si="3"/>
        <v>67.8125</v>
      </c>
      <c r="H19" s="29">
        <f t="shared" si="3"/>
        <v>1335.04</v>
      </c>
      <c r="I19" s="155"/>
      <c r="J19" s="153"/>
    </row>
    <row r="20" spans="2:10" ht="15" customHeight="1" thickBot="1" x14ac:dyDescent="0.3">
      <c r="B20" s="34">
        <v>24</v>
      </c>
      <c r="C20" s="35">
        <v>810</v>
      </c>
      <c r="D20" s="36">
        <f>C20/B20</f>
        <v>33.75</v>
      </c>
      <c r="E20" s="35">
        <f>59.6*B20</f>
        <v>1430.4</v>
      </c>
      <c r="F20" s="37">
        <f t="shared" ref="F20:H20" si="5">C20*1.4</f>
        <v>1134</v>
      </c>
      <c r="G20" s="37">
        <f t="shared" si="5"/>
        <v>47.25</v>
      </c>
      <c r="H20" s="37">
        <f t="shared" si="5"/>
        <v>2002.56</v>
      </c>
      <c r="I20" s="34" t="s">
        <v>19</v>
      </c>
      <c r="J20" s="34" t="s">
        <v>22</v>
      </c>
    </row>
    <row r="21" spans="2:10" ht="24" customHeight="1" thickBot="1" x14ac:dyDescent="0.3">
      <c r="B21" s="205" t="s">
        <v>23</v>
      </c>
      <c r="C21" s="206"/>
      <c r="D21" s="206"/>
      <c r="E21" s="206"/>
      <c r="F21" s="206"/>
      <c r="G21" s="206"/>
      <c r="H21" s="206"/>
      <c r="I21" s="206"/>
      <c r="J21" s="207"/>
    </row>
    <row r="22" spans="2:10" x14ac:dyDescent="0.25">
      <c r="B22" s="208" t="s">
        <v>25</v>
      </c>
      <c r="C22" s="209"/>
      <c r="D22" s="216" t="s">
        <v>24</v>
      </c>
      <c r="E22" s="217"/>
      <c r="F22" s="212" t="s">
        <v>26</v>
      </c>
      <c r="G22" s="213"/>
      <c r="H22" s="213"/>
      <c r="I22" s="213"/>
      <c r="J22" s="209"/>
    </row>
    <row r="23" spans="2:10" ht="62.25" customHeight="1" x14ac:dyDescent="0.25">
      <c r="B23" s="210"/>
      <c r="C23" s="122"/>
      <c r="D23" s="218"/>
      <c r="E23" s="219"/>
      <c r="F23" s="214"/>
      <c r="G23" s="214"/>
      <c r="H23" s="214"/>
      <c r="I23" s="214"/>
      <c r="J23" s="122"/>
    </row>
    <row r="24" spans="2:10" ht="5.25" customHeight="1" thickBot="1" x14ac:dyDescent="0.3">
      <c r="B24" s="211"/>
      <c r="C24" s="123"/>
      <c r="D24" s="220"/>
      <c r="E24" s="221"/>
      <c r="F24" s="215"/>
      <c r="G24" s="215"/>
      <c r="H24" s="215"/>
      <c r="I24" s="215"/>
      <c r="J24" s="123"/>
    </row>
    <row r="25" spans="2:10" x14ac:dyDescent="0.25">
      <c r="B25" s="204" t="s">
        <v>40</v>
      </c>
      <c r="C25" s="132"/>
      <c r="D25" s="132"/>
      <c r="E25" s="132"/>
      <c r="F25" s="132"/>
      <c r="G25" s="132"/>
      <c r="H25" s="132"/>
      <c r="I25" s="132"/>
      <c r="J25" s="133"/>
    </row>
    <row r="26" spans="2:10" x14ac:dyDescent="0.25">
      <c r="B26" s="134"/>
      <c r="C26" s="135"/>
      <c r="D26" s="135"/>
      <c r="E26" s="135"/>
      <c r="F26" s="135"/>
      <c r="G26" s="135"/>
      <c r="H26" s="135"/>
      <c r="I26" s="135"/>
      <c r="J26" s="136"/>
    </row>
    <row r="27" spans="2:10" ht="15.75" thickBot="1" x14ac:dyDescent="0.3">
      <c r="B27" s="137"/>
      <c r="C27" s="138"/>
      <c r="D27" s="138"/>
      <c r="E27" s="138"/>
      <c r="F27" s="138"/>
      <c r="G27" s="138"/>
      <c r="H27" s="138"/>
      <c r="I27" s="138"/>
      <c r="J27" s="139"/>
    </row>
  </sheetData>
  <mergeCells count="11">
    <mergeCell ref="B2:J2"/>
    <mergeCell ref="J3:J11"/>
    <mergeCell ref="I4:I11"/>
    <mergeCell ref="I12:I15"/>
    <mergeCell ref="J12:J19"/>
    <mergeCell ref="I16:I19"/>
    <mergeCell ref="B25:J27"/>
    <mergeCell ref="B21:J21"/>
    <mergeCell ref="B22:C24"/>
    <mergeCell ref="F22:J24"/>
    <mergeCell ref="D22:E24"/>
  </mergeCells>
  <pageMargins left="0.7" right="0.7" top="0.75" bottom="0.75" header="0.3" footer="0.3"/>
  <pageSetup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7"/>
  <sheetViews>
    <sheetView topLeftCell="A3" zoomScaleNormal="100" workbookViewId="0">
      <selection activeCell="C19" sqref="C19"/>
    </sheetView>
  </sheetViews>
  <sheetFormatPr defaultRowHeight="15" x14ac:dyDescent="0.25"/>
  <cols>
    <col min="2" max="2" width="21" customWidth="1"/>
    <col min="3" max="3" width="22.5703125" customWidth="1"/>
    <col min="4" max="4" width="18.85546875" customWidth="1"/>
    <col min="5" max="5" width="23" customWidth="1"/>
    <col min="6" max="7" width="16.5703125" customWidth="1"/>
    <col min="8" max="8" width="18.140625" customWidth="1"/>
    <col min="9" max="9" width="18.85546875" customWidth="1"/>
    <col min="10" max="10" width="18.42578125" customWidth="1"/>
  </cols>
  <sheetData>
    <row r="1" spans="2:12" ht="15.75" thickBot="1" x14ac:dyDescent="0.3"/>
    <row r="2" spans="2:12" ht="123.75" customHeight="1" thickBot="1" x14ac:dyDescent="0.3">
      <c r="B2" s="181" t="s">
        <v>27</v>
      </c>
      <c r="C2" s="222"/>
      <c r="D2" s="222"/>
      <c r="E2" s="222"/>
      <c r="F2" s="222"/>
      <c r="G2" s="222"/>
      <c r="H2" s="222"/>
      <c r="I2" s="222"/>
      <c r="J2" s="223"/>
    </row>
    <row r="3" spans="2:12" ht="107.25" customHeight="1" thickBot="1" x14ac:dyDescent="0.3">
      <c r="B3" s="4" t="s">
        <v>0</v>
      </c>
      <c r="C3" s="4" t="s">
        <v>3</v>
      </c>
      <c r="D3" s="4" t="s">
        <v>1</v>
      </c>
      <c r="E3" s="4" t="s">
        <v>12</v>
      </c>
      <c r="F3" s="4" t="s">
        <v>11</v>
      </c>
      <c r="G3" s="4" t="s">
        <v>18</v>
      </c>
      <c r="H3" s="4" t="s">
        <v>13</v>
      </c>
      <c r="I3" s="3" t="s">
        <v>6</v>
      </c>
      <c r="J3" s="159" t="s">
        <v>21</v>
      </c>
      <c r="L3" s="43" t="s">
        <v>30</v>
      </c>
    </row>
    <row r="4" spans="2:12" x14ac:dyDescent="0.25">
      <c r="B4" s="19">
        <v>1</v>
      </c>
      <c r="C4" s="22">
        <f t="shared" ref="C4:C8" si="0">D4*B4</f>
        <v>57.2</v>
      </c>
      <c r="D4" s="25">
        <f>57.2</f>
        <v>57.2</v>
      </c>
      <c r="E4" s="22">
        <f>57.2*B4</f>
        <v>57.2</v>
      </c>
      <c r="F4" s="22">
        <f>C4*1.4</f>
        <v>80.08</v>
      </c>
      <c r="G4" s="22">
        <f>D4*1.4</f>
        <v>80.08</v>
      </c>
      <c r="H4" s="22">
        <f>E4*1.4</f>
        <v>80.08</v>
      </c>
      <c r="I4" s="140" t="s">
        <v>5</v>
      </c>
      <c r="J4" s="160"/>
    </row>
    <row r="5" spans="2:12" x14ac:dyDescent="0.25">
      <c r="B5" s="19">
        <v>2</v>
      </c>
      <c r="C5" s="22">
        <f t="shared" si="0"/>
        <v>114.4</v>
      </c>
      <c r="D5" s="25">
        <f t="shared" ref="D5:D11" si="1">57.2</f>
        <v>57.2</v>
      </c>
      <c r="E5" s="22">
        <f t="shared" ref="E5:E19" si="2">57.2*B5</f>
        <v>114.4</v>
      </c>
      <c r="F5" s="22">
        <f t="shared" ref="F5:H20" si="3">C5*1.4</f>
        <v>160.16</v>
      </c>
      <c r="G5" s="22">
        <f t="shared" si="3"/>
        <v>80.08</v>
      </c>
      <c r="H5" s="22">
        <f t="shared" si="3"/>
        <v>160.16</v>
      </c>
      <c r="I5" s="141"/>
      <c r="J5" s="160"/>
    </row>
    <row r="6" spans="2:12" x14ac:dyDescent="0.25">
      <c r="B6" s="19">
        <v>3</v>
      </c>
      <c r="C6" s="22">
        <f t="shared" si="0"/>
        <v>171.60000000000002</v>
      </c>
      <c r="D6" s="25">
        <f t="shared" si="1"/>
        <v>57.2</v>
      </c>
      <c r="E6" s="22">
        <f t="shared" si="2"/>
        <v>171.60000000000002</v>
      </c>
      <c r="F6" s="22">
        <f t="shared" si="3"/>
        <v>240.24</v>
      </c>
      <c r="G6" s="22">
        <f t="shared" si="3"/>
        <v>80.08</v>
      </c>
      <c r="H6" s="22">
        <f t="shared" si="3"/>
        <v>240.24</v>
      </c>
      <c r="I6" s="141"/>
      <c r="J6" s="160"/>
    </row>
    <row r="7" spans="2:12" x14ac:dyDescent="0.25">
      <c r="B7" s="19">
        <v>4</v>
      </c>
      <c r="C7" s="22">
        <f t="shared" si="0"/>
        <v>228.8</v>
      </c>
      <c r="D7" s="25">
        <f t="shared" si="1"/>
        <v>57.2</v>
      </c>
      <c r="E7" s="22">
        <f t="shared" si="2"/>
        <v>228.8</v>
      </c>
      <c r="F7" s="22">
        <f t="shared" si="3"/>
        <v>320.32</v>
      </c>
      <c r="G7" s="22">
        <f t="shared" si="3"/>
        <v>80.08</v>
      </c>
      <c r="H7" s="22">
        <f t="shared" si="3"/>
        <v>320.32</v>
      </c>
      <c r="I7" s="141"/>
      <c r="J7" s="160"/>
    </row>
    <row r="8" spans="2:12" x14ac:dyDescent="0.25">
      <c r="B8" s="19">
        <v>5</v>
      </c>
      <c r="C8" s="22">
        <f t="shared" si="0"/>
        <v>286</v>
      </c>
      <c r="D8" s="25">
        <f t="shared" si="1"/>
        <v>57.2</v>
      </c>
      <c r="E8" s="22">
        <f t="shared" si="2"/>
        <v>286</v>
      </c>
      <c r="F8" s="22">
        <f t="shared" si="3"/>
        <v>400.4</v>
      </c>
      <c r="G8" s="22">
        <f t="shared" si="3"/>
        <v>80.08</v>
      </c>
      <c r="H8" s="22">
        <f t="shared" si="3"/>
        <v>400.4</v>
      </c>
      <c r="I8" s="141"/>
      <c r="J8" s="160"/>
    </row>
    <row r="9" spans="2:12" x14ac:dyDescent="0.25">
      <c r="B9" s="19">
        <v>6</v>
      </c>
      <c r="C9" s="22">
        <f>D9*B9</f>
        <v>343.20000000000005</v>
      </c>
      <c r="D9" s="25">
        <f t="shared" si="1"/>
        <v>57.2</v>
      </c>
      <c r="E9" s="22">
        <f t="shared" si="2"/>
        <v>343.20000000000005</v>
      </c>
      <c r="F9" s="22">
        <f t="shared" si="3"/>
        <v>480.48</v>
      </c>
      <c r="G9" s="22">
        <f t="shared" si="3"/>
        <v>80.08</v>
      </c>
      <c r="H9" s="22">
        <f t="shared" si="3"/>
        <v>480.48</v>
      </c>
      <c r="I9" s="141"/>
      <c r="J9" s="160"/>
    </row>
    <row r="10" spans="2:12" x14ac:dyDescent="0.25">
      <c r="B10" s="19">
        <v>7</v>
      </c>
      <c r="C10" s="22">
        <f>D10*B10</f>
        <v>400.40000000000003</v>
      </c>
      <c r="D10" s="25">
        <f t="shared" si="1"/>
        <v>57.2</v>
      </c>
      <c r="E10" s="22">
        <f t="shared" si="2"/>
        <v>400.40000000000003</v>
      </c>
      <c r="F10" s="22">
        <f t="shared" si="3"/>
        <v>560.56000000000006</v>
      </c>
      <c r="G10" s="22">
        <f t="shared" si="3"/>
        <v>80.08</v>
      </c>
      <c r="H10" s="22">
        <f t="shared" si="3"/>
        <v>560.56000000000006</v>
      </c>
      <c r="I10" s="141"/>
      <c r="J10" s="160"/>
    </row>
    <row r="11" spans="2:12" ht="15.75" thickBot="1" x14ac:dyDescent="0.3">
      <c r="B11" s="19">
        <v>8</v>
      </c>
      <c r="C11" s="22">
        <f>D11*B11</f>
        <v>457.6</v>
      </c>
      <c r="D11" s="25">
        <f t="shared" si="1"/>
        <v>57.2</v>
      </c>
      <c r="E11" s="22">
        <f t="shared" si="2"/>
        <v>457.6</v>
      </c>
      <c r="F11" s="22">
        <f t="shared" si="3"/>
        <v>640.64</v>
      </c>
      <c r="G11" s="22">
        <f t="shared" si="3"/>
        <v>80.08</v>
      </c>
      <c r="H11" s="22">
        <f t="shared" si="3"/>
        <v>640.64</v>
      </c>
      <c r="I11" s="142"/>
      <c r="J11" s="161"/>
    </row>
    <row r="12" spans="2:12" ht="15" customHeight="1" thickBot="1" x14ac:dyDescent="0.3">
      <c r="B12" s="20">
        <v>9</v>
      </c>
      <c r="C12" s="23"/>
      <c r="D12" s="27">
        <f t="shared" ref="D12:D18" si="4">C12/B12</f>
        <v>0</v>
      </c>
      <c r="E12" s="22">
        <f t="shared" si="2"/>
        <v>514.80000000000007</v>
      </c>
      <c r="F12" s="23">
        <f t="shared" si="3"/>
        <v>0</v>
      </c>
      <c r="G12" s="23">
        <f t="shared" si="3"/>
        <v>0</v>
      </c>
      <c r="H12" s="28">
        <f t="shared" si="3"/>
        <v>720.72</v>
      </c>
      <c r="I12" s="156" t="s">
        <v>14</v>
      </c>
      <c r="J12" s="152" t="s">
        <v>34</v>
      </c>
    </row>
    <row r="13" spans="2:12" ht="15.75" thickBot="1" x14ac:dyDescent="0.3">
      <c r="B13" s="20">
        <v>10</v>
      </c>
      <c r="C13" s="23"/>
      <c r="D13" s="27">
        <f t="shared" si="4"/>
        <v>0</v>
      </c>
      <c r="E13" s="22">
        <f t="shared" si="2"/>
        <v>572</v>
      </c>
      <c r="F13" s="23">
        <f t="shared" si="3"/>
        <v>0</v>
      </c>
      <c r="G13" s="23">
        <f t="shared" si="3"/>
        <v>0</v>
      </c>
      <c r="H13" s="28">
        <f t="shared" si="3"/>
        <v>800.8</v>
      </c>
      <c r="I13" s="157"/>
      <c r="J13" s="153"/>
    </row>
    <row r="14" spans="2:12" ht="15.75" thickBot="1" x14ac:dyDescent="0.3">
      <c r="B14" s="20">
        <v>11</v>
      </c>
      <c r="C14" s="23"/>
      <c r="D14" s="27">
        <f t="shared" si="4"/>
        <v>0</v>
      </c>
      <c r="E14" s="22">
        <f t="shared" si="2"/>
        <v>629.20000000000005</v>
      </c>
      <c r="F14" s="23">
        <f t="shared" si="3"/>
        <v>0</v>
      </c>
      <c r="G14" s="23">
        <f t="shared" si="3"/>
        <v>0</v>
      </c>
      <c r="H14" s="28">
        <f t="shared" si="3"/>
        <v>880.88</v>
      </c>
      <c r="I14" s="157"/>
      <c r="J14" s="153"/>
    </row>
    <row r="15" spans="2:12" ht="15.75" thickBot="1" x14ac:dyDescent="0.3">
      <c r="B15" s="20">
        <v>12</v>
      </c>
      <c r="C15" s="23"/>
      <c r="D15" s="27">
        <f t="shared" si="4"/>
        <v>0</v>
      </c>
      <c r="E15" s="22">
        <f t="shared" si="2"/>
        <v>686.40000000000009</v>
      </c>
      <c r="F15" s="23">
        <f t="shared" si="3"/>
        <v>0</v>
      </c>
      <c r="G15" s="23">
        <f t="shared" si="3"/>
        <v>0</v>
      </c>
      <c r="H15" s="28">
        <f t="shared" si="3"/>
        <v>960.96</v>
      </c>
      <c r="I15" s="158"/>
      <c r="J15" s="153"/>
    </row>
    <row r="16" spans="2:12" ht="15.75" thickBot="1" x14ac:dyDescent="0.3">
      <c r="B16" s="20">
        <v>13</v>
      </c>
      <c r="C16" s="23"/>
      <c r="D16" s="27">
        <f t="shared" si="4"/>
        <v>0</v>
      </c>
      <c r="E16" s="22">
        <f t="shared" si="2"/>
        <v>743.6</v>
      </c>
      <c r="F16" s="23">
        <f t="shared" si="3"/>
        <v>0</v>
      </c>
      <c r="G16" s="23">
        <f t="shared" si="3"/>
        <v>0</v>
      </c>
      <c r="H16" s="28">
        <f t="shared" si="3"/>
        <v>1041.04</v>
      </c>
      <c r="I16" s="154" t="s">
        <v>4</v>
      </c>
      <c r="J16" s="153"/>
    </row>
    <row r="17" spans="2:10" ht="15.75" thickBot="1" x14ac:dyDescent="0.3">
      <c r="B17" s="20">
        <v>14</v>
      </c>
      <c r="C17" s="23"/>
      <c r="D17" s="27">
        <f t="shared" si="4"/>
        <v>0</v>
      </c>
      <c r="E17" s="22">
        <f t="shared" si="2"/>
        <v>800.80000000000007</v>
      </c>
      <c r="F17" s="23">
        <f t="shared" si="3"/>
        <v>0</v>
      </c>
      <c r="G17" s="23">
        <f t="shared" si="3"/>
        <v>0</v>
      </c>
      <c r="H17" s="28">
        <f t="shared" si="3"/>
        <v>1121.1200000000001</v>
      </c>
      <c r="I17" s="155"/>
      <c r="J17" s="153"/>
    </row>
    <row r="18" spans="2:10" ht="15.75" thickBot="1" x14ac:dyDescent="0.3">
      <c r="B18" s="20">
        <v>15</v>
      </c>
      <c r="C18" s="23"/>
      <c r="D18" s="27">
        <f t="shared" si="4"/>
        <v>0</v>
      </c>
      <c r="E18" s="22">
        <f t="shared" si="2"/>
        <v>858</v>
      </c>
      <c r="F18" s="23">
        <f t="shared" si="3"/>
        <v>0</v>
      </c>
      <c r="G18" s="23">
        <f t="shared" si="3"/>
        <v>0</v>
      </c>
      <c r="H18" s="28">
        <f t="shared" si="3"/>
        <v>1201.1999999999998</v>
      </c>
      <c r="I18" s="155"/>
      <c r="J18" s="153"/>
    </row>
    <row r="19" spans="2:10" ht="29.25" customHeight="1" thickBot="1" x14ac:dyDescent="0.3">
      <c r="B19" s="21">
        <v>16</v>
      </c>
      <c r="C19" s="24">
        <v>787</v>
      </c>
      <c r="D19" s="27">
        <f>C19/B19</f>
        <v>49.1875</v>
      </c>
      <c r="E19" s="22">
        <f t="shared" si="2"/>
        <v>915.2</v>
      </c>
      <c r="F19" s="24">
        <f t="shared" si="3"/>
        <v>1101.8</v>
      </c>
      <c r="G19" s="23">
        <f t="shared" si="3"/>
        <v>68.862499999999997</v>
      </c>
      <c r="H19" s="29">
        <f t="shared" si="3"/>
        <v>1281.28</v>
      </c>
      <c r="I19" s="155"/>
      <c r="J19" s="153"/>
    </row>
    <row r="20" spans="2:10" ht="15" customHeight="1" thickBot="1" x14ac:dyDescent="0.3">
      <c r="B20" s="34">
        <v>24</v>
      </c>
      <c r="C20" s="35">
        <v>810</v>
      </c>
      <c r="D20" s="36">
        <f>C20/B20</f>
        <v>33.75</v>
      </c>
      <c r="E20" s="35">
        <f>59.6*B20</f>
        <v>1430.4</v>
      </c>
      <c r="F20" s="37">
        <f t="shared" si="3"/>
        <v>1134</v>
      </c>
      <c r="G20" s="37">
        <f t="shared" si="3"/>
        <v>47.25</v>
      </c>
      <c r="H20" s="37">
        <f t="shared" si="3"/>
        <v>2002.56</v>
      </c>
      <c r="I20" s="34" t="s">
        <v>19</v>
      </c>
      <c r="J20" s="34" t="s">
        <v>22</v>
      </c>
    </row>
    <row r="21" spans="2:10" ht="24" customHeight="1" thickBot="1" x14ac:dyDescent="0.3">
      <c r="B21" s="205" t="s">
        <v>23</v>
      </c>
      <c r="C21" s="206"/>
      <c r="D21" s="206"/>
      <c r="E21" s="206"/>
      <c r="F21" s="206"/>
      <c r="G21" s="206"/>
      <c r="H21" s="206"/>
      <c r="I21" s="206"/>
      <c r="J21" s="207"/>
    </row>
    <row r="22" spans="2:10" x14ac:dyDescent="0.25">
      <c r="B22" s="208" t="s">
        <v>25</v>
      </c>
      <c r="C22" s="209"/>
      <c r="D22" s="216" t="s">
        <v>24</v>
      </c>
      <c r="E22" s="217"/>
      <c r="F22" s="212" t="s">
        <v>31</v>
      </c>
      <c r="G22" s="213"/>
      <c r="H22" s="213"/>
      <c r="I22" s="213"/>
      <c r="J22" s="209"/>
    </row>
    <row r="23" spans="2:10" ht="62.25" customHeight="1" x14ac:dyDescent="0.25">
      <c r="B23" s="210"/>
      <c r="C23" s="122"/>
      <c r="D23" s="218"/>
      <c r="E23" s="219"/>
      <c r="F23" s="214"/>
      <c r="G23" s="214"/>
      <c r="H23" s="214"/>
      <c r="I23" s="214"/>
      <c r="J23" s="122"/>
    </row>
    <row r="24" spans="2:10" ht="5.25" customHeight="1" thickBot="1" x14ac:dyDescent="0.3">
      <c r="B24" s="211"/>
      <c r="C24" s="123"/>
      <c r="D24" s="220"/>
      <c r="E24" s="221"/>
      <c r="F24" s="215"/>
      <c r="G24" s="215"/>
      <c r="H24" s="215"/>
      <c r="I24" s="215"/>
      <c r="J24" s="123"/>
    </row>
    <row r="25" spans="2:10" x14ac:dyDescent="0.25">
      <c r="B25" s="204" t="s">
        <v>40</v>
      </c>
      <c r="C25" s="132"/>
      <c r="D25" s="132"/>
      <c r="E25" s="132"/>
      <c r="F25" s="132"/>
      <c r="G25" s="132"/>
      <c r="H25" s="132"/>
      <c r="I25" s="132"/>
      <c r="J25" s="133"/>
    </row>
    <row r="26" spans="2:10" x14ac:dyDescent="0.25">
      <c r="B26" s="134"/>
      <c r="C26" s="135"/>
      <c r="D26" s="135"/>
      <c r="E26" s="135"/>
      <c r="F26" s="135"/>
      <c r="G26" s="135"/>
      <c r="H26" s="135"/>
      <c r="I26" s="135"/>
      <c r="J26" s="136"/>
    </row>
    <row r="27" spans="2:10" ht="15.75" thickBot="1" x14ac:dyDescent="0.3">
      <c r="B27" s="137"/>
      <c r="C27" s="138"/>
      <c r="D27" s="138"/>
      <c r="E27" s="138"/>
      <c r="F27" s="138"/>
      <c r="G27" s="138"/>
      <c r="H27" s="138"/>
      <c r="I27" s="138"/>
      <c r="J27" s="139"/>
    </row>
  </sheetData>
  <mergeCells count="11">
    <mergeCell ref="B2:J2"/>
    <mergeCell ref="J3:J11"/>
    <mergeCell ref="I4:I11"/>
    <mergeCell ref="I12:I15"/>
    <mergeCell ref="J12:J19"/>
    <mergeCell ref="I16:I19"/>
    <mergeCell ref="B25:J27"/>
    <mergeCell ref="B21:J21"/>
    <mergeCell ref="B22:C24"/>
    <mergeCell ref="D22:E24"/>
    <mergeCell ref="F22:J24"/>
  </mergeCell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7"/>
  <sheetViews>
    <sheetView topLeftCell="A4" zoomScaleNormal="100" workbookViewId="0">
      <selection activeCell="C19" sqref="C19"/>
    </sheetView>
  </sheetViews>
  <sheetFormatPr defaultRowHeight="15" x14ac:dyDescent="0.25"/>
  <cols>
    <col min="2" max="2" width="21" customWidth="1"/>
    <col min="3" max="3" width="22.5703125" customWidth="1"/>
    <col min="4" max="4" width="18.85546875" customWidth="1"/>
    <col min="5" max="5" width="23" customWidth="1"/>
    <col min="6" max="7" width="16.5703125" customWidth="1"/>
    <col min="8" max="8" width="18.140625" customWidth="1"/>
    <col min="9" max="9" width="18.85546875" customWidth="1"/>
    <col min="10" max="10" width="18.42578125" customWidth="1"/>
  </cols>
  <sheetData>
    <row r="1" spans="2:12" ht="15.75" thickBot="1" x14ac:dyDescent="0.3"/>
    <row r="2" spans="2:12" ht="123.75" customHeight="1" thickBot="1" x14ac:dyDescent="0.3">
      <c r="B2" s="181" t="s">
        <v>27</v>
      </c>
      <c r="C2" s="222"/>
      <c r="D2" s="222"/>
      <c r="E2" s="222"/>
      <c r="F2" s="222"/>
      <c r="G2" s="222"/>
      <c r="H2" s="222"/>
      <c r="I2" s="222"/>
      <c r="J2" s="223"/>
    </row>
    <row r="3" spans="2:12" ht="107.25" customHeight="1" thickBot="1" x14ac:dyDescent="0.3">
      <c r="B3" s="4" t="s">
        <v>0</v>
      </c>
      <c r="C3" s="4" t="s">
        <v>3</v>
      </c>
      <c r="D3" s="4" t="s">
        <v>1</v>
      </c>
      <c r="E3" s="4" t="s">
        <v>12</v>
      </c>
      <c r="F3" s="4" t="s">
        <v>11</v>
      </c>
      <c r="G3" s="4" t="s">
        <v>18</v>
      </c>
      <c r="H3" s="4" t="s">
        <v>13</v>
      </c>
      <c r="I3" s="3" t="s">
        <v>6</v>
      </c>
      <c r="J3" s="159" t="s">
        <v>33</v>
      </c>
      <c r="L3" s="43" t="s">
        <v>29</v>
      </c>
    </row>
    <row r="4" spans="2:12" x14ac:dyDescent="0.25">
      <c r="B4" s="39">
        <v>1</v>
      </c>
      <c r="C4" s="22">
        <f t="shared" ref="C4:C8" si="0">D4*B4</f>
        <v>55.3</v>
      </c>
      <c r="D4" s="25">
        <f>55.3</f>
        <v>55.3</v>
      </c>
      <c r="E4" s="22">
        <f>55.3*B4</f>
        <v>55.3</v>
      </c>
      <c r="F4" s="22">
        <f>C4*1.4</f>
        <v>77.419999999999987</v>
      </c>
      <c r="G4" s="22">
        <f>D4*1.4</f>
        <v>77.419999999999987</v>
      </c>
      <c r="H4" s="22">
        <f>E4*1.4</f>
        <v>77.419999999999987</v>
      </c>
      <c r="I4" s="140" t="s">
        <v>5</v>
      </c>
      <c r="J4" s="160"/>
    </row>
    <row r="5" spans="2:12" x14ac:dyDescent="0.25">
      <c r="B5" s="39">
        <v>2</v>
      </c>
      <c r="C5" s="22">
        <f t="shared" si="0"/>
        <v>110.6</v>
      </c>
      <c r="D5" s="25">
        <f t="shared" ref="D5:D11" si="1">55.3</f>
        <v>55.3</v>
      </c>
      <c r="E5" s="22">
        <f t="shared" ref="E5:E19" si="2">55.3*B5</f>
        <v>110.6</v>
      </c>
      <c r="F5" s="22">
        <f t="shared" ref="F5:H20" si="3">C5*1.4</f>
        <v>154.83999999999997</v>
      </c>
      <c r="G5" s="22">
        <f t="shared" si="3"/>
        <v>77.419999999999987</v>
      </c>
      <c r="H5" s="22">
        <f t="shared" si="3"/>
        <v>154.83999999999997</v>
      </c>
      <c r="I5" s="141"/>
      <c r="J5" s="160"/>
    </row>
    <row r="6" spans="2:12" x14ac:dyDescent="0.25">
      <c r="B6" s="39">
        <v>3</v>
      </c>
      <c r="C6" s="22">
        <f t="shared" si="0"/>
        <v>165.89999999999998</v>
      </c>
      <c r="D6" s="25">
        <f t="shared" si="1"/>
        <v>55.3</v>
      </c>
      <c r="E6" s="22">
        <f t="shared" si="2"/>
        <v>165.89999999999998</v>
      </c>
      <c r="F6" s="22">
        <f t="shared" si="3"/>
        <v>232.25999999999996</v>
      </c>
      <c r="G6" s="22">
        <f t="shared" si="3"/>
        <v>77.419999999999987</v>
      </c>
      <c r="H6" s="22">
        <f t="shared" si="3"/>
        <v>232.25999999999996</v>
      </c>
      <c r="I6" s="141"/>
      <c r="J6" s="160"/>
    </row>
    <row r="7" spans="2:12" x14ac:dyDescent="0.25">
      <c r="B7" s="39">
        <v>4</v>
      </c>
      <c r="C7" s="22">
        <f t="shared" si="0"/>
        <v>221.2</v>
      </c>
      <c r="D7" s="25">
        <f t="shared" si="1"/>
        <v>55.3</v>
      </c>
      <c r="E7" s="22">
        <f t="shared" si="2"/>
        <v>221.2</v>
      </c>
      <c r="F7" s="22">
        <f t="shared" si="3"/>
        <v>309.67999999999995</v>
      </c>
      <c r="G7" s="22">
        <f t="shared" si="3"/>
        <v>77.419999999999987</v>
      </c>
      <c r="H7" s="22">
        <f t="shared" si="3"/>
        <v>309.67999999999995</v>
      </c>
      <c r="I7" s="141"/>
      <c r="J7" s="160"/>
    </row>
    <row r="8" spans="2:12" x14ac:dyDescent="0.25">
      <c r="B8" s="39">
        <v>5</v>
      </c>
      <c r="C8" s="22">
        <f t="shared" si="0"/>
        <v>276.5</v>
      </c>
      <c r="D8" s="25">
        <f t="shared" si="1"/>
        <v>55.3</v>
      </c>
      <c r="E8" s="22">
        <f t="shared" si="2"/>
        <v>276.5</v>
      </c>
      <c r="F8" s="22">
        <f t="shared" si="3"/>
        <v>387.09999999999997</v>
      </c>
      <c r="G8" s="22">
        <f t="shared" si="3"/>
        <v>77.419999999999987</v>
      </c>
      <c r="H8" s="22">
        <f t="shared" si="3"/>
        <v>387.09999999999997</v>
      </c>
      <c r="I8" s="141"/>
      <c r="J8" s="160"/>
    </row>
    <row r="9" spans="2:12" x14ac:dyDescent="0.25">
      <c r="B9" s="39">
        <v>6</v>
      </c>
      <c r="C9" s="22">
        <f>D9*B9</f>
        <v>331.79999999999995</v>
      </c>
      <c r="D9" s="25">
        <f t="shared" si="1"/>
        <v>55.3</v>
      </c>
      <c r="E9" s="22">
        <f t="shared" si="2"/>
        <v>331.79999999999995</v>
      </c>
      <c r="F9" s="22">
        <f t="shared" si="3"/>
        <v>464.51999999999992</v>
      </c>
      <c r="G9" s="22">
        <f t="shared" si="3"/>
        <v>77.419999999999987</v>
      </c>
      <c r="H9" s="22">
        <f t="shared" si="3"/>
        <v>464.51999999999992</v>
      </c>
      <c r="I9" s="141"/>
      <c r="J9" s="160"/>
    </row>
    <row r="10" spans="2:12" x14ac:dyDescent="0.25">
      <c r="B10" s="39">
        <v>7</v>
      </c>
      <c r="C10" s="22">
        <f>D10*B10</f>
        <v>387.09999999999997</v>
      </c>
      <c r="D10" s="25">
        <f t="shared" si="1"/>
        <v>55.3</v>
      </c>
      <c r="E10" s="22">
        <f t="shared" si="2"/>
        <v>387.09999999999997</v>
      </c>
      <c r="F10" s="22">
        <f t="shared" si="3"/>
        <v>541.93999999999994</v>
      </c>
      <c r="G10" s="22">
        <f t="shared" si="3"/>
        <v>77.419999999999987</v>
      </c>
      <c r="H10" s="22">
        <f t="shared" si="3"/>
        <v>541.93999999999994</v>
      </c>
      <c r="I10" s="141"/>
      <c r="J10" s="160"/>
    </row>
    <row r="11" spans="2:12" ht="15.75" thickBot="1" x14ac:dyDescent="0.3">
      <c r="B11" s="39">
        <v>8</v>
      </c>
      <c r="C11" s="22">
        <f>D11*B11</f>
        <v>442.4</v>
      </c>
      <c r="D11" s="25">
        <f t="shared" si="1"/>
        <v>55.3</v>
      </c>
      <c r="E11" s="22">
        <f t="shared" si="2"/>
        <v>442.4</v>
      </c>
      <c r="F11" s="22">
        <f t="shared" si="3"/>
        <v>619.3599999999999</v>
      </c>
      <c r="G11" s="22">
        <f t="shared" si="3"/>
        <v>77.419999999999987</v>
      </c>
      <c r="H11" s="22">
        <f t="shared" si="3"/>
        <v>619.3599999999999</v>
      </c>
      <c r="I11" s="142"/>
      <c r="J11" s="161"/>
    </row>
    <row r="12" spans="2:12" ht="15" customHeight="1" thickBot="1" x14ac:dyDescent="0.3">
      <c r="B12" s="40">
        <v>9</v>
      </c>
      <c r="C12" s="224" t="s">
        <v>38</v>
      </c>
      <c r="D12" s="27" t="e">
        <f t="shared" ref="D12:D18" si="4">C12/B12</f>
        <v>#VALUE!</v>
      </c>
      <c r="E12" s="22">
        <f t="shared" si="2"/>
        <v>497.7</v>
      </c>
      <c r="F12" s="23" t="e">
        <f t="shared" si="3"/>
        <v>#VALUE!</v>
      </c>
      <c r="G12" s="23" t="e">
        <f t="shared" si="3"/>
        <v>#VALUE!</v>
      </c>
      <c r="H12" s="28">
        <f t="shared" si="3"/>
        <v>696.78</v>
      </c>
      <c r="I12" s="156" t="s">
        <v>14</v>
      </c>
      <c r="J12" s="152" t="s">
        <v>36</v>
      </c>
    </row>
    <row r="13" spans="2:12" ht="15.75" thickBot="1" x14ac:dyDescent="0.3">
      <c r="B13" s="40">
        <v>10</v>
      </c>
      <c r="C13" s="155"/>
      <c r="D13" s="27">
        <f t="shared" si="4"/>
        <v>0</v>
      </c>
      <c r="E13" s="22">
        <f t="shared" si="2"/>
        <v>553</v>
      </c>
      <c r="F13" s="23">
        <f t="shared" si="3"/>
        <v>0</v>
      </c>
      <c r="G13" s="23">
        <f t="shared" si="3"/>
        <v>0</v>
      </c>
      <c r="H13" s="28">
        <f t="shared" si="3"/>
        <v>774.19999999999993</v>
      </c>
      <c r="I13" s="157"/>
      <c r="J13" s="153"/>
    </row>
    <row r="14" spans="2:12" ht="15.75" thickBot="1" x14ac:dyDescent="0.3">
      <c r="B14" s="40">
        <v>11</v>
      </c>
      <c r="C14" s="155"/>
      <c r="D14" s="27">
        <f t="shared" si="4"/>
        <v>0</v>
      </c>
      <c r="E14" s="22">
        <f t="shared" si="2"/>
        <v>608.29999999999995</v>
      </c>
      <c r="F14" s="23">
        <f t="shared" si="3"/>
        <v>0</v>
      </c>
      <c r="G14" s="23">
        <f t="shared" si="3"/>
        <v>0</v>
      </c>
      <c r="H14" s="28">
        <f t="shared" si="3"/>
        <v>851.61999999999989</v>
      </c>
      <c r="I14" s="157"/>
      <c r="J14" s="153"/>
    </row>
    <row r="15" spans="2:12" ht="15.75" thickBot="1" x14ac:dyDescent="0.3">
      <c r="B15" s="40">
        <v>12</v>
      </c>
      <c r="C15" s="155"/>
      <c r="D15" s="27">
        <f t="shared" si="4"/>
        <v>0</v>
      </c>
      <c r="E15" s="22">
        <f t="shared" si="2"/>
        <v>663.59999999999991</v>
      </c>
      <c r="F15" s="23">
        <f t="shared" si="3"/>
        <v>0</v>
      </c>
      <c r="G15" s="23">
        <f t="shared" si="3"/>
        <v>0</v>
      </c>
      <c r="H15" s="28">
        <f t="shared" si="3"/>
        <v>929.03999999999985</v>
      </c>
      <c r="I15" s="158"/>
      <c r="J15" s="153"/>
    </row>
    <row r="16" spans="2:12" ht="15.75" thickBot="1" x14ac:dyDescent="0.3">
      <c r="B16" s="40">
        <v>13</v>
      </c>
      <c r="C16" s="155"/>
      <c r="D16" s="27">
        <f t="shared" si="4"/>
        <v>0</v>
      </c>
      <c r="E16" s="22">
        <f t="shared" si="2"/>
        <v>718.9</v>
      </c>
      <c r="F16" s="23">
        <f t="shared" si="3"/>
        <v>0</v>
      </c>
      <c r="G16" s="23">
        <f t="shared" si="3"/>
        <v>0</v>
      </c>
      <c r="H16" s="28">
        <f t="shared" si="3"/>
        <v>1006.4599999999999</v>
      </c>
      <c r="I16" s="154" t="s">
        <v>4</v>
      </c>
      <c r="J16" s="153"/>
    </row>
    <row r="17" spans="2:10" ht="15.75" thickBot="1" x14ac:dyDescent="0.3">
      <c r="B17" s="40">
        <v>14</v>
      </c>
      <c r="C17" s="155"/>
      <c r="D17" s="27">
        <f t="shared" si="4"/>
        <v>0</v>
      </c>
      <c r="E17" s="22">
        <f t="shared" si="2"/>
        <v>774.19999999999993</v>
      </c>
      <c r="F17" s="23">
        <f t="shared" si="3"/>
        <v>0</v>
      </c>
      <c r="G17" s="23">
        <f t="shared" si="3"/>
        <v>0</v>
      </c>
      <c r="H17" s="28">
        <f t="shared" si="3"/>
        <v>1083.8799999999999</v>
      </c>
      <c r="I17" s="155"/>
      <c r="J17" s="153"/>
    </row>
    <row r="18" spans="2:10" ht="15.75" thickBot="1" x14ac:dyDescent="0.3">
      <c r="B18" s="40">
        <v>15</v>
      </c>
      <c r="C18" s="225"/>
      <c r="D18" s="27">
        <f t="shared" si="4"/>
        <v>0</v>
      </c>
      <c r="E18" s="22">
        <f t="shared" si="2"/>
        <v>829.5</v>
      </c>
      <c r="F18" s="23">
        <f t="shared" si="3"/>
        <v>0</v>
      </c>
      <c r="G18" s="23">
        <f t="shared" si="3"/>
        <v>0</v>
      </c>
      <c r="H18" s="28">
        <f t="shared" si="3"/>
        <v>1161.3</v>
      </c>
      <c r="I18" s="155"/>
      <c r="J18" s="153"/>
    </row>
    <row r="19" spans="2:10" ht="29.25" customHeight="1" thickBot="1" x14ac:dyDescent="0.3">
      <c r="B19" s="41">
        <v>16</v>
      </c>
      <c r="C19" s="24">
        <v>706.5</v>
      </c>
      <c r="D19" s="27">
        <f>C19/B19</f>
        <v>44.15625</v>
      </c>
      <c r="E19" s="22">
        <f t="shared" si="2"/>
        <v>884.8</v>
      </c>
      <c r="F19" s="24">
        <f t="shared" si="3"/>
        <v>989.09999999999991</v>
      </c>
      <c r="G19" s="23">
        <f t="shared" si="3"/>
        <v>61.818749999999994</v>
      </c>
      <c r="H19" s="29">
        <f t="shared" si="3"/>
        <v>1238.7199999999998</v>
      </c>
      <c r="I19" s="155"/>
      <c r="J19" s="153"/>
    </row>
    <row r="20" spans="2:10" ht="15" customHeight="1" thickBot="1" x14ac:dyDescent="0.3">
      <c r="B20" s="34">
        <v>24</v>
      </c>
      <c r="C20" s="35">
        <v>756</v>
      </c>
      <c r="D20" s="36">
        <f>C20/B20</f>
        <v>31.5</v>
      </c>
      <c r="E20" s="35">
        <f>59.6*B20</f>
        <v>1430.4</v>
      </c>
      <c r="F20" s="37">
        <f t="shared" si="3"/>
        <v>1058.3999999999999</v>
      </c>
      <c r="G20" s="37">
        <f t="shared" si="3"/>
        <v>44.099999999999994</v>
      </c>
      <c r="H20" s="37">
        <f t="shared" si="3"/>
        <v>2002.56</v>
      </c>
      <c r="I20" s="34" t="s">
        <v>19</v>
      </c>
      <c r="J20" s="34" t="s">
        <v>22</v>
      </c>
    </row>
    <row r="21" spans="2:10" ht="24" customHeight="1" thickBot="1" x14ac:dyDescent="0.3">
      <c r="B21" s="205" t="s">
        <v>23</v>
      </c>
      <c r="C21" s="206"/>
      <c r="D21" s="206"/>
      <c r="E21" s="206"/>
      <c r="F21" s="206"/>
      <c r="G21" s="206"/>
      <c r="H21" s="206"/>
      <c r="I21" s="206"/>
      <c r="J21" s="207"/>
    </row>
    <row r="22" spans="2:10" x14ac:dyDescent="0.25">
      <c r="B22" s="208" t="s">
        <v>25</v>
      </c>
      <c r="C22" s="209"/>
      <c r="D22" s="216" t="s">
        <v>24</v>
      </c>
      <c r="E22" s="217"/>
      <c r="F22" s="212" t="s">
        <v>32</v>
      </c>
      <c r="G22" s="213"/>
      <c r="H22" s="213"/>
      <c r="I22" s="213"/>
      <c r="J22" s="209"/>
    </row>
    <row r="23" spans="2:10" ht="62.25" customHeight="1" x14ac:dyDescent="0.25">
      <c r="B23" s="210"/>
      <c r="C23" s="122"/>
      <c r="D23" s="218"/>
      <c r="E23" s="219"/>
      <c r="F23" s="214"/>
      <c r="G23" s="214"/>
      <c r="H23" s="214"/>
      <c r="I23" s="214"/>
      <c r="J23" s="122"/>
    </row>
    <row r="24" spans="2:10" ht="5.25" customHeight="1" thickBot="1" x14ac:dyDescent="0.3">
      <c r="B24" s="211"/>
      <c r="C24" s="123"/>
      <c r="D24" s="220"/>
      <c r="E24" s="221"/>
      <c r="F24" s="215"/>
      <c r="G24" s="215"/>
      <c r="H24" s="215"/>
      <c r="I24" s="215"/>
      <c r="J24" s="123"/>
    </row>
    <row r="25" spans="2:10" x14ac:dyDescent="0.25">
      <c r="B25" s="204" t="s">
        <v>40</v>
      </c>
      <c r="C25" s="132"/>
      <c r="D25" s="132"/>
      <c r="E25" s="132"/>
      <c r="F25" s="132"/>
      <c r="G25" s="132"/>
      <c r="H25" s="132"/>
      <c r="I25" s="132"/>
      <c r="J25" s="133"/>
    </row>
    <row r="26" spans="2:10" x14ac:dyDescent="0.25">
      <c r="B26" s="134"/>
      <c r="C26" s="135"/>
      <c r="D26" s="135"/>
      <c r="E26" s="135"/>
      <c r="F26" s="135"/>
      <c r="G26" s="135"/>
      <c r="H26" s="135"/>
      <c r="I26" s="135"/>
      <c r="J26" s="136"/>
    </row>
    <row r="27" spans="2:10" ht="15.75" thickBot="1" x14ac:dyDescent="0.3">
      <c r="B27" s="137"/>
      <c r="C27" s="138"/>
      <c r="D27" s="138"/>
      <c r="E27" s="138"/>
      <c r="F27" s="138"/>
      <c r="G27" s="138"/>
      <c r="H27" s="138"/>
      <c r="I27" s="138"/>
      <c r="J27" s="139"/>
    </row>
  </sheetData>
  <mergeCells count="12">
    <mergeCell ref="B25:J27"/>
    <mergeCell ref="B2:J2"/>
    <mergeCell ref="J3:J11"/>
    <mergeCell ref="I4:I11"/>
    <mergeCell ref="I12:I15"/>
    <mergeCell ref="J12:J19"/>
    <mergeCell ref="I16:I19"/>
    <mergeCell ref="B21:J21"/>
    <mergeCell ref="B22:C24"/>
    <mergeCell ref="D22:E24"/>
    <mergeCell ref="F22:J24"/>
    <mergeCell ref="C12:C18"/>
  </mergeCells>
  <pageMargins left="0.7" right="0.7" top="0.75" bottom="0.75" header="0.3" footer="0.3"/>
  <pageSetup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zoomScaleNormal="100" workbookViewId="0">
      <selection activeCell="B17" sqref="B17"/>
    </sheetView>
  </sheetViews>
  <sheetFormatPr defaultRowHeight="15" x14ac:dyDescent="0.25"/>
  <cols>
    <col min="1" max="1" width="21" customWidth="1"/>
    <col min="2" max="2" width="22.5703125" customWidth="1"/>
    <col min="3" max="3" width="18.85546875" customWidth="1"/>
    <col min="4" max="4" width="23" customWidth="1"/>
    <col min="5" max="5" width="13.28515625" customWidth="1"/>
  </cols>
  <sheetData>
    <row r="1" spans="1:5" ht="80.25" customHeight="1" thickBot="1" x14ac:dyDescent="0.3">
      <c r="A1" s="4" t="s">
        <v>0</v>
      </c>
      <c r="B1" s="4" t="s">
        <v>3</v>
      </c>
      <c r="C1" s="4" t="s">
        <v>1</v>
      </c>
      <c r="D1" s="4" t="s">
        <v>2</v>
      </c>
      <c r="E1" s="3" t="s">
        <v>6</v>
      </c>
    </row>
    <row r="2" spans="1:5" x14ac:dyDescent="0.25">
      <c r="A2" s="8">
        <v>1</v>
      </c>
      <c r="B2" s="9">
        <f>C2*A2</f>
        <v>50.2</v>
      </c>
      <c r="C2" s="10">
        <v>50.2</v>
      </c>
      <c r="D2" s="14"/>
      <c r="E2" s="189" t="s">
        <v>8</v>
      </c>
    </row>
    <row r="3" spans="1:5" x14ac:dyDescent="0.25">
      <c r="A3" s="8">
        <v>2</v>
      </c>
      <c r="B3" s="9">
        <f t="shared" ref="B3:B8" si="0">C3*A3</f>
        <v>100.4</v>
      </c>
      <c r="C3" s="10">
        <v>50.2</v>
      </c>
      <c r="D3" s="14"/>
      <c r="E3" s="190"/>
    </row>
    <row r="4" spans="1:5" x14ac:dyDescent="0.25">
      <c r="A4" s="8">
        <v>3</v>
      </c>
      <c r="B4" s="9">
        <f t="shared" si="0"/>
        <v>150.60000000000002</v>
      </c>
      <c r="C4" s="10">
        <v>50.2</v>
      </c>
      <c r="D4" s="14"/>
      <c r="E4" s="190"/>
    </row>
    <row r="5" spans="1:5" x14ac:dyDescent="0.25">
      <c r="A5" s="8">
        <v>4</v>
      </c>
      <c r="B5" s="9">
        <f t="shared" si="0"/>
        <v>200.8</v>
      </c>
      <c r="C5" s="10">
        <v>50.2</v>
      </c>
      <c r="D5" s="14"/>
      <c r="E5" s="190"/>
    </row>
    <row r="6" spans="1:5" x14ac:dyDescent="0.25">
      <c r="A6" s="8">
        <v>5</v>
      </c>
      <c r="B6" s="9">
        <f t="shared" si="0"/>
        <v>251</v>
      </c>
      <c r="C6" s="10">
        <v>50.2</v>
      </c>
      <c r="D6" s="14"/>
      <c r="E6" s="190"/>
    </row>
    <row r="7" spans="1:5" x14ac:dyDescent="0.25">
      <c r="A7" s="8">
        <v>6</v>
      </c>
      <c r="B7" s="9">
        <f t="shared" si="0"/>
        <v>301.20000000000005</v>
      </c>
      <c r="C7" s="10">
        <v>50.2</v>
      </c>
      <c r="D7" s="14"/>
      <c r="E7" s="190"/>
    </row>
    <row r="8" spans="1:5" x14ac:dyDescent="0.25">
      <c r="A8" s="8">
        <v>7</v>
      </c>
      <c r="B8" s="9">
        <f t="shared" si="0"/>
        <v>351.40000000000003</v>
      </c>
      <c r="C8" s="10">
        <v>50.2</v>
      </c>
      <c r="D8" s="14"/>
      <c r="E8" s="190"/>
    </row>
    <row r="9" spans="1:5" ht="15.75" thickBot="1" x14ac:dyDescent="0.3">
      <c r="A9" s="8">
        <v>8</v>
      </c>
      <c r="B9" s="9">
        <v>401.6</v>
      </c>
      <c r="C9" s="10">
        <v>50.2</v>
      </c>
      <c r="D9" s="14"/>
      <c r="E9" s="191"/>
    </row>
    <row r="10" spans="1:5" x14ac:dyDescent="0.25">
      <c r="A10" s="8">
        <v>9</v>
      </c>
      <c r="B10" s="9">
        <v>459.2</v>
      </c>
      <c r="C10" s="10">
        <v>51</v>
      </c>
      <c r="D10" s="14"/>
      <c r="E10" s="186"/>
    </row>
    <row r="11" spans="1:5" x14ac:dyDescent="0.25">
      <c r="A11" s="5">
        <v>10</v>
      </c>
      <c r="B11" s="6">
        <v>398</v>
      </c>
      <c r="C11" s="7">
        <v>39.4</v>
      </c>
      <c r="D11" s="16"/>
      <c r="E11" s="187"/>
    </row>
    <row r="12" spans="1:5" x14ac:dyDescent="0.25">
      <c r="A12" s="5">
        <v>11</v>
      </c>
      <c r="B12" s="6"/>
      <c r="C12" s="7"/>
      <c r="D12" s="16"/>
      <c r="E12" s="187"/>
    </row>
    <row r="13" spans="1:5" x14ac:dyDescent="0.25">
      <c r="A13" s="5">
        <v>12</v>
      </c>
      <c r="B13" s="6"/>
      <c r="C13" s="7"/>
      <c r="D13" s="16"/>
      <c r="E13" s="187"/>
    </row>
    <row r="14" spans="1:5" x14ac:dyDescent="0.25">
      <c r="A14" s="5">
        <v>13</v>
      </c>
      <c r="B14" s="6"/>
      <c r="C14" s="7"/>
      <c r="D14" s="16"/>
      <c r="E14" s="187"/>
    </row>
    <row r="15" spans="1:5" x14ac:dyDescent="0.25">
      <c r="A15" s="5">
        <v>14</v>
      </c>
      <c r="B15" s="6"/>
      <c r="C15" s="7"/>
      <c r="D15" s="16"/>
      <c r="E15" s="187"/>
    </row>
    <row r="16" spans="1:5" x14ac:dyDescent="0.25">
      <c r="A16" s="5">
        <v>15</v>
      </c>
      <c r="B16" s="6"/>
      <c r="C16" s="7"/>
      <c r="D16" s="16"/>
      <c r="E16" s="187"/>
    </row>
    <row r="17" spans="1:5" ht="15.75" thickBot="1" x14ac:dyDescent="0.3">
      <c r="A17" s="11">
        <v>16</v>
      </c>
      <c r="B17" s="12">
        <v>763.2</v>
      </c>
      <c r="C17" s="13">
        <v>47.7</v>
      </c>
      <c r="D17" s="16"/>
      <c r="E17" s="188"/>
    </row>
    <row r="18" spans="1:5" ht="15.75" thickBot="1" x14ac:dyDescent="0.3">
      <c r="A18" s="143" t="s">
        <v>15</v>
      </c>
      <c r="B18" s="144"/>
      <c r="C18" s="145"/>
      <c r="D18" s="1"/>
      <c r="E18" s="1"/>
    </row>
    <row r="19" spans="1:5" ht="15.75" thickBot="1" x14ac:dyDescent="0.3">
      <c r="A19" s="146"/>
      <c r="B19" s="147"/>
      <c r="C19" s="148"/>
      <c r="D19" s="1"/>
      <c r="E19" s="17"/>
    </row>
    <row r="20" spans="1:5" ht="15.75" thickBot="1" x14ac:dyDescent="0.3">
      <c r="A20" s="149"/>
      <c r="B20" s="150"/>
      <c r="C20" s="151"/>
      <c r="D20" s="1"/>
      <c r="E20" s="1"/>
    </row>
    <row r="27" spans="1:5" x14ac:dyDescent="0.25">
      <c r="C27" s="2"/>
    </row>
  </sheetData>
  <mergeCells count="3">
    <mergeCell ref="E2:E9"/>
    <mergeCell ref="E10:E17"/>
    <mergeCell ref="A18:C20"/>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HotS</vt:lpstr>
      <vt:lpstr>DH (3x3 in 2 time)</vt:lpstr>
      <vt:lpstr>Two Harvest One Trip </vt:lpstr>
      <vt:lpstr>Relative Mine out Times</vt:lpstr>
      <vt:lpstr>Double Harvest three trip (3x3)</vt:lpstr>
      <vt:lpstr>Double Mining (no trigger 10)</vt:lpstr>
      <vt:lpstr>Double Mining (no trig 9 tr S)</vt:lpstr>
      <vt:lpstr>Double Mining (no trig 9 tr L)</vt:lpstr>
      <vt:lpstr>BW Mining mod</vt:lpstr>
      <vt:lpstr>Misc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dc:creator>
  <cp:lastModifiedBy>Luis</cp:lastModifiedBy>
  <dcterms:created xsi:type="dcterms:W3CDTF">2015-04-04T22:50:44Z</dcterms:created>
  <dcterms:modified xsi:type="dcterms:W3CDTF">2015-04-23T16:27:11Z</dcterms:modified>
</cp:coreProperties>
</file>